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0" yWindow="120" windowWidth="12120" windowHeight="8700" tabRatio="698"/>
  </bookViews>
  <sheets>
    <sheet name="PAINEL" sheetId="9" r:id="rId1"/>
    <sheet name="EVOLUÇÃO ANUAL" sheetId="10" r:id="rId2"/>
    <sheet name="GERAL" sheetId="2" r:id="rId3"/>
    <sheet name="CASA DA ADV" sheetId="3" r:id="rId4"/>
    <sheet name="FORUM " sheetId="4" r:id="rId5"/>
  </sheets>
  <definedNames>
    <definedName name="_xlnm.Print_Area" localSheetId="1">'EVOLUÇÃO ANUAL'!$A$1:$G$93</definedName>
  </definedNames>
  <calcPr calcId="144525"/>
  <fileRecoveryPr repairLoad="1"/>
</workbook>
</file>

<file path=xl/calcChain.xml><?xml version="1.0" encoding="utf-8"?>
<calcChain xmlns="http://schemas.openxmlformats.org/spreadsheetml/2006/main">
  <c r="P13" i="4" l="1"/>
  <c r="P14" i="4"/>
  <c r="P15" i="4"/>
  <c r="P16" i="4"/>
  <c r="P17" i="4"/>
  <c r="P12" i="4"/>
  <c r="P13" i="3"/>
  <c r="P14" i="3"/>
  <c r="P15" i="3"/>
  <c r="P16" i="3"/>
  <c r="P17" i="3"/>
  <c r="P12" i="3"/>
  <c r="C8" i="2"/>
  <c r="D12" i="2"/>
  <c r="D13" i="2"/>
  <c r="D14" i="2"/>
  <c r="D15" i="2"/>
  <c r="D16" i="2"/>
  <c r="D17" i="2"/>
  <c r="D18" i="2"/>
  <c r="D19" i="2"/>
  <c r="D20" i="2"/>
  <c r="D21" i="2"/>
  <c r="D22" i="2"/>
  <c r="F12" i="2"/>
  <c r="F13" i="2"/>
  <c r="F14" i="2"/>
  <c r="F15" i="2"/>
  <c r="F16" i="2"/>
  <c r="F17" i="2"/>
  <c r="F18" i="2"/>
  <c r="F19" i="2"/>
  <c r="F20" i="2"/>
  <c r="F21" i="2"/>
  <c r="F22" i="2"/>
  <c r="H12" i="2"/>
  <c r="H13" i="2"/>
  <c r="H14" i="2"/>
  <c r="H15" i="2"/>
  <c r="H16" i="2"/>
  <c r="H17" i="2"/>
  <c r="H18" i="2"/>
  <c r="H19" i="2"/>
  <c r="H20" i="2"/>
  <c r="H21" i="2"/>
  <c r="H22" i="2"/>
  <c r="J12" i="2"/>
  <c r="J13" i="2"/>
  <c r="J14" i="2"/>
  <c r="J15" i="2"/>
  <c r="J16" i="2"/>
  <c r="J17" i="2"/>
  <c r="J18" i="2"/>
  <c r="J19" i="2"/>
  <c r="J20" i="2"/>
  <c r="J21" i="2"/>
  <c r="J22" i="2"/>
  <c r="L12" i="2"/>
  <c r="L13" i="2"/>
  <c r="L14" i="2"/>
  <c r="L15" i="2"/>
  <c r="L16" i="2"/>
  <c r="M16" i="2" s="1"/>
  <c r="L17" i="2"/>
  <c r="L18" i="2"/>
  <c r="L19" i="2"/>
  <c r="L20" i="2"/>
  <c r="L21" i="2"/>
  <c r="L22" i="2"/>
  <c r="N12" i="2"/>
  <c r="N13" i="2"/>
  <c r="N14" i="2"/>
  <c r="N15" i="2"/>
  <c r="N16" i="2"/>
  <c r="N17" i="2"/>
  <c r="N18" i="2"/>
  <c r="N19" i="2"/>
  <c r="N20" i="2"/>
  <c r="O20" i="2" s="1"/>
  <c r="N21" i="2"/>
  <c r="N22" i="2"/>
  <c r="P19" i="3"/>
  <c r="P20" i="3"/>
  <c r="P21" i="3"/>
  <c r="P22" i="3"/>
  <c r="P18" i="3"/>
  <c r="F7" i="4"/>
  <c r="F7" i="3"/>
  <c r="F7" i="2"/>
  <c r="B31" i="4"/>
  <c r="B31" i="3"/>
  <c r="A31" i="4"/>
  <c r="A31" i="3"/>
  <c r="I12" i="4"/>
  <c r="G12" i="4"/>
  <c r="E12" i="4"/>
  <c r="Q22" i="4"/>
  <c r="P22" i="4"/>
  <c r="O22" i="4"/>
  <c r="M22" i="4"/>
  <c r="K22" i="4"/>
  <c r="I22" i="4"/>
  <c r="G22" i="4"/>
  <c r="E22" i="4"/>
  <c r="Q21" i="4"/>
  <c r="P21" i="4"/>
  <c r="O21" i="4"/>
  <c r="M21" i="4"/>
  <c r="K21" i="4"/>
  <c r="I21" i="4"/>
  <c r="G21" i="4"/>
  <c r="E21" i="4"/>
  <c r="Q20" i="4"/>
  <c r="P20" i="4"/>
  <c r="O20" i="4"/>
  <c r="M20" i="4"/>
  <c r="K20" i="4"/>
  <c r="I20" i="4"/>
  <c r="G20" i="4"/>
  <c r="E20" i="4"/>
  <c r="Q19" i="4"/>
  <c r="P19" i="4"/>
  <c r="O19" i="4"/>
  <c r="M19" i="4"/>
  <c r="K19" i="4"/>
  <c r="I19" i="4"/>
  <c r="G19" i="4"/>
  <c r="E19" i="4"/>
  <c r="Q18" i="4"/>
  <c r="P18" i="4"/>
  <c r="O18" i="4"/>
  <c r="M18" i="4"/>
  <c r="K18" i="4"/>
  <c r="I18" i="4"/>
  <c r="G18" i="4"/>
  <c r="E18" i="4"/>
  <c r="Q17" i="4"/>
  <c r="O17" i="4"/>
  <c r="M17" i="4"/>
  <c r="K17" i="4"/>
  <c r="I17" i="4"/>
  <c r="G17" i="4"/>
  <c r="E17" i="4"/>
  <c r="Q16" i="4"/>
  <c r="O16" i="4"/>
  <c r="M16" i="4"/>
  <c r="K16" i="4"/>
  <c r="I16" i="4"/>
  <c r="G16" i="4"/>
  <c r="E16" i="4"/>
  <c r="Q15" i="4"/>
  <c r="O15" i="4"/>
  <c r="M15" i="4"/>
  <c r="K15" i="4"/>
  <c r="I15" i="4"/>
  <c r="G15" i="4"/>
  <c r="E15" i="4"/>
  <c r="Q14" i="4"/>
  <c r="O14" i="4"/>
  <c r="M14" i="4"/>
  <c r="K14" i="4"/>
  <c r="I14" i="4"/>
  <c r="G14" i="4"/>
  <c r="E14" i="4"/>
  <c r="Q13" i="4"/>
  <c r="O13" i="4"/>
  <c r="M13" i="4"/>
  <c r="K13" i="4"/>
  <c r="I13" i="4"/>
  <c r="G13" i="4"/>
  <c r="E13" i="4"/>
  <c r="Q12" i="4"/>
  <c r="O12" i="4"/>
  <c r="M12" i="4"/>
  <c r="K12" i="4"/>
  <c r="M19" i="3"/>
  <c r="M20" i="3"/>
  <c r="M21" i="3"/>
  <c r="M22" i="3"/>
  <c r="K19" i="3"/>
  <c r="K20" i="3"/>
  <c r="K21" i="3"/>
  <c r="K22" i="3"/>
  <c r="I19" i="3"/>
  <c r="I20" i="3"/>
  <c r="I21" i="3"/>
  <c r="I22" i="3"/>
  <c r="G19" i="3"/>
  <c r="G20" i="3"/>
  <c r="G21" i="3"/>
  <c r="G22" i="3"/>
  <c r="E19" i="3"/>
  <c r="E20" i="3"/>
  <c r="E21" i="3"/>
  <c r="E22" i="3"/>
  <c r="Q22" i="3"/>
  <c r="Q21" i="3"/>
  <c r="Q20" i="3"/>
  <c r="Q19" i="3"/>
  <c r="Q18" i="3"/>
  <c r="O20" i="3"/>
  <c r="O21" i="3"/>
  <c r="O22" i="3"/>
  <c r="O19" i="3"/>
  <c r="O18" i="3"/>
  <c r="M18" i="3"/>
  <c r="K18" i="3"/>
  <c r="I18" i="3"/>
  <c r="G18" i="3"/>
  <c r="E18" i="3"/>
  <c r="Q17" i="3"/>
  <c r="O17" i="3"/>
  <c r="M17" i="3"/>
  <c r="K17" i="3"/>
  <c r="I17" i="3"/>
  <c r="G17" i="3"/>
  <c r="E17" i="3"/>
  <c r="Q16" i="3"/>
  <c r="O16" i="3"/>
  <c r="M16" i="3"/>
  <c r="K16" i="3"/>
  <c r="I16" i="3"/>
  <c r="G16" i="3"/>
  <c r="E16" i="3"/>
  <c r="Q15" i="3"/>
  <c r="O15" i="3"/>
  <c r="M15" i="3"/>
  <c r="K15" i="3"/>
  <c r="I15" i="3"/>
  <c r="G15" i="3"/>
  <c r="E15" i="3"/>
  <c r="Q14" i="3"/>
  <c r="O14" i="3"/>
  <c r="M14" i="3"/>
  <c r="K14" i="3"/>
  <c r="I14" i="3"/>
  <c r="G14" i="3"/>
  <c r="E14" i="3"/>
  <c r="Q13" i="3"/>
  <c r="O13" i="3"/>
  <c r="M13" i="3"/>
  <c r="K13" i="3"/>
  <c r="I13" i="3"/>
  <c r="G13" i="3"/>
  <c r="E13" i="3"/>
  <c r="Q12" i="3"/>
  <c r="O12" i="3"/>
  <c r="M12" i="3"/>
  <c r="K12" i="3"/>
  <c r="I12" i="3"/>
  <c r="G12" i="3"/>
  <c r="E12" i="3"/>
  <c r="E15" i="2"/>
  <c r="K15" i="2"/>
  <c r="E17" i="2"/>
  <c r="I12" i="2"/>
  <c r="I19" i="2"/>
  <c r="Q20" i="2"/>
  <c r="Q18" i="2"/>
  <c r="K21" i="2"/>
  <c r="P17" i="2"/>
  <c r="D14" i="9" s="1"/>
  <c r="E14" i="9" s="1"/>
  <c r="G14" i="9" s="1"/>
  <c r="M13" i="2"/>
  <c r="G12" i="2"/>
  <c r="Q22" i="2"/>
  <c r="M17" i="2"/>
  <c r="M18" i="2"/>
  <c r="K13" i="2"/>
  <c r="I20" i="2"/>
  <c r="I16" i="2"/>
  <c r="P22" i="2"/>
  <c r="B21" i="9" s="1"/>
  <c r="E14" i="2"/>
  <c r="I15" i="2"/>
  <c r="O14" i="2"/>
  <c r="O22" i="2"/>
  <c r="K14" i="2"/>
  <c r="K12" i="2"/>
  <c r="O18" i="2"/>
  <c r="M21" i="2"/>
  <c r="K20" i="2"/>
  <c r="K16" i="2"/>
  <c r="G22" i="2"/>
  <c r="F29" i="3"/>
  <c r="P18" i="2"/>
  <c r="B17" i="9" s="1"/>
  <c r="Q14" i="2"/>
  <c r="P20" i="2"/>
  <c r="B19" i="9" s="1"/>
  <c r="Q12" i="2"/>
  <c r="O17" i="2"/>
  <c r="G20" i="2"/>
  <c r="I18" i="2"/>
  <c r="G18" i="2"/>
  <c r="E22" i="2"/>
  <c r="G21" i="2"/>
  <c r="I14" i="2"/>
  <c r="I22" i="2"/>
  <c r="K19" i="2"/>
  <c r="O19" i="2"/>
  <c r="P12" i="2"/>
  <c r="D9" i="9" s="1"/>
  <c r="E9" i="9" s="1"/>
  <c r="G9" i="9" s="1"/>
  <c r="M12" i="2"/>
  <c r="K17" i="2"/>
  <c r="Q16" i="2"/>
  <c r="B31" i="2"/>
  <c r="E12" i="2"/>
  <c r="E18" i="2"/>
  <c r="M14" i="2"/>
  <c r="M20" i="2"/>
  <c r="E20" i="2"/>
  <c r="P21" i="2"/>
  <c r="B20" i="9" s="1"/>
  <c r="O13" i="2"/>
  <c r="M22" i="2"/>
  <c r="F29" i="4"/>
  <c r="O15" i="2"/>
  <c r="O21" i="2"/>
  <c r="P15" i="2"/>
  <c r="D12" i="9" s="1"/>
  <c r="E12" i="9" s="1"/>
  <c r="G12" i="9" s="1"/>
  <c r="P14" i="2"/>
  <c r="D11" i="9" s="1"/>
  <c r="E11" i="9" s="1"/>
  <c r="G11" i="9" s="1"/>
  <c r="P16" i="2"/>
  <c r="D13" i="9" s="1"/>
  <c r="E13" i="9" s="1"/>
  <c r="G13" i="9" s="1"/>
  <c r="G14" i="2"/>
  <c r="G16" i="2" l="1"/>
  <c r="O16" i="2"/>
  <c r="O12" i="2"/>
  <c r="M19" i="2"/>
  <c r="M15" i="2"/>
  <c r="K22" i="2"/>
  <c r="K18" i="2"/>
  <c r="I21" i="2"/>
  <c r="I17" i="2"/>
  <c r="I13" i="2"/>
  <c r="G19" i="2"/>
  <c r="G17" i="2"/>
  <c r="G15" i="2"/>
  <c r="G13" i="2"/>
  <c r="P13" i="2"/>
  <c r="D10" i="9" s="1"/>
  <c r="E10" i="9" s="1"/>
  <c r="G10" i="9" s="1"/>
  <c r="A31" i="2"/>
  <c r="F29" i="2" s="1"/>
  <c r="Q19" i="2"/>
  <c r="Q21" i="2"/>
  <c r="P19" i="2"/>
  <c r="B18" i="9" s="1"/>
  <c r="Q17" i="2"/>
  <c r="Q15" i="2"/>
  <c r="Q13" i="2"/>
  <c r="E19" i="2"/>
  <c r="E21" i="2"/>
  <c r="E13" i="2"/>
  <c r="E16" i="2"/>
  <c r="H9" i="9"/>
</calcChain>
</file>

<file path=xl/sharedStrings.xml><?xml version="1.0" encoding="utf-8"?>
<sst xmlns="http://schemas.openxmlformats.org/spreadsheetml/2006/main" count="194" uniqueCount="87">
  <si>
    <t>SCIF</t>
  </si>
  <si>
    <t>SCTE</t>
  </si>
  <si>
    <t>Tempo de Espera</t>
  </si>
  <si>
    <t>SCAP</t>
  </si>
  <si>
    <t>SCEQ</t>
  </si>
  <si>
    <t>Prazos OAB</t>
  </si>
  <si>
    <t>Intimações On Line</t>
  </si>
  <si>
    <t xml:space="preserve">Localidade: </t>
  </si>
  <si>
    <t xml:space="preserve">Período de Realização da Pesquisa: de       </t>
  </si>
  <si>
    <t>Total de Pesquisas:</t>
  </si>
  <si>
    <t>AVALIAÇÃO DO SERVIÇO</t>
  </si>
  <si>
    <t>Excelente</t>
  </si>
  <si>
    <t>(%) Excelente</t>
  </si>
  <si>
    <t>Bom</t>
  </si>
  <si>
    <t>( %) Bom</t>
  </si>
  <si>
    <t>Satisfat.</t>
  </si>
  <si>
    <t>(%) Satisfat.</t>
  </si>
  <si>
    <t>Regular</t>
  </si>
  <si>
    <t>(%) Regular</t>
  </si>
  <si>
    <t>Ruim</t>
  </si>
  <si>
    <t>(%) Ruim</t>
  </si>
  <si>
    <t>Sem Resposta</t>
  </si>
  <si>
    <t>(%) Sem Resposta</t>
  </si>
  <si>
    <t>(%) Total de Resp.</t>
  </si>
  <si>
    <t>Condições Físicas Instalações</t>
  </si>
  <si>
    <t>Equipamentos Disponíveis</t>
  </si>
  <si>
    <t>Prazos OAB/SP</t>
  </si>
  <si>
    <t>Indíce Satisfação Cliente</t>
  </si>
  <si>
    <t>OAB/SP – SGQ 017</t>
  </si>
  <si>
    <t>Pesquisa de Satisfação do Cliente</t>
  </si>
  <si>
    <t>Indicador Pesquisado</t>
  </si>
  <si>
    <t>Código</t>
  </si>
  <si>
    <t>Meta</t>
  </si>
  <si>
    <t>Resultado</t>
  </si>
  <si>
    <t>Peso</t>
  </si>
  <si>
    <t>Vl. Agregado</t>
  </si>
  <si>
    <t>Instalações Físicas</t>
  </si>
  <si>
    <t xml:space="preserve"> Muito Abaixo da Meta</t>
  </si>
  <si>
    <t>Pouco Abaixo da Meta</t>
  </si>
  <si>
    <t>Meta Atingida</t>
  </si>
  <si>
    <t>Taxa Contribuição</t>
  </si>
  <si>
    <t>Resultado da Satisfação do Cliente</t>
  </si>
  <si>
    <t>(Excelente + Bom + Satisfatório )/Quant.Resp</t>
  </si>
  <si>
    <t>(%) Excl + Bom + Satisfat</t>
  </si>
  <si>
    <t>Atuação das Comissões</t>
  </si>
  <si>
    <t>Eventos Promovidos</t>
  </si>
  <si>
    <t xml:space="preserve">Site </t>
  </si>
  <si>
    <t>Jornal</t>
  </si>
  <si>
    <t>Comissões</t>
  </si>
  <si>
    <t>At.Pessoal/Esclarecimento de Dúvidas</t>
  </si>
  <si>
    <t>At.Pessoal/Escl.de Dúvidas</t>
  </si>
  <si>
    <t xml:space="preserve">       </t>
  </si>
  <si>
    <t>SCAC</t>
  </si>
  <si>
    <t>SCEP</t>
  </si>
  <si>
    <t>TRIMESTRE/ANO</t>
  </si>
  <si>
    <t>1º Trim.</t>
  </si>
  <si>
    <t>2º Trim.</t>
  </si>
  <si>
    <t>3º Trim.</t>
  </si>
  <si>
    <t>4º Trim.</t>
  </si>
  <si>
    <t>Atend.Pessoal/Esclarec.de Dúvidas</t>
  </si>
  <si>
    <t>(*)</t>
  </si>
  <si>
    <t>Média Cl.</t>
  </si>
  <si>
    <t>Antes de imprimir, realize as seguintes operações:</t>
  </si>
  <si>
    <t>Observação: os demais campos da planilha deverão estar bloqueados para alterações.</t>
  </si>
  <si>
    <t xml:space="preserve">Subseção: </t>
  </si>
  <si>
    <t>GERAL</t>
  </si>
  <si>
    <t>Atendimento Pessoal/ Esclarecimento de Dúvidas</t>
  </si>
  <si>
    <t xml:space="preserve">Painel Secional </t>
  </si>
  <si>
    <t>a) incluir nas células correspondentes (Resultado/trimestre), os valores apurados em cada um dos Indicadores Pesquisados (coluna Resultado) constantes do Painel de Bordo da Subseção.</t>
  </si>
  <si>
    <t>d) realizar a impressão desta planilha marcando apenas a folha 2, em tantas vias quantas forem necessárias, para afixá-las nos Quadros Murais da Casa do Advogado e das Salas dos Foruns e Varas, juntamente com o Painel de Bordo da Subseção e o Painel de Bordo do Presidente e dos Diretores da Secional.</t>
  </si>
  <si>
    <t>b) receber a informação da Média da Classe (*) no trimestre e inserir na linha/coluna correspondente ao índice/trimestre. Essa informação será prestada pela Coordenadoria do SGQ e constará do e-mail que encaminhará o Painel de Bordo do Presidente e dos Diretores da Secional para as Subseções.</t>
  </si>
  <si>
    <t>Área da Secional:</t>
  </si>
  <si>
    <t>c) completar o preenchimento com a data da impressão da planilha.</t>
  </si>
  <si>
    <t>Quantidade de Inscritos nesta Subseção:</t>
  </si>
  <si>
    <t>199ª ILHA SOLTEIRA (SP)</t>
  </si>
  <si>
    <t>199 ª ILHA SOLTEIRA (SP)</t>
  </si>
  <si>
    <t>SUBSEÇÃO DE ILHA SOLTEIRA (SP)</t>
  </si>
  <si>
    <t>PAINEL DE BORDO DA SUBSEÇÃO DE ILHA SOLTEIRA (SP)</t>
  </si>
  <si>
    <t>Advogados: 104</t>
  </si>
  <si>
    <t>Estagiários: 00</t>
  </si>
  <si>
    <t>Fonte: Departamento de Cadastro em Fevereiro de 2014</t>
  </si>
  <si>
    <t>ACOMPANHAMENTO DOS INDICADORES DE DESEMPENHO - ANO 2014</t>
  </si>
  <si>
    <t xml:space="preserve">4º Trim/13 </t>
  </si>
  <si>
    <t>ILHA SOLTEIRA (SP), 25 de Abril de 2014</t>
  </si>
  <si>
    <t>SALA DO FÓRUM DE ILHA SOLTEIRA (SP)</t>
  </si>
  <si>
    <t>CASA DA ADVOCACIA E DA CIDADANIA DE ILHA SOLTEIRA (SP)</t>
  </si>
  <si>
    <t>4º TRIMESTRE /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</si>
</sst>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.75"/>
      <color indexed="9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0" xfId="0" applyNumberForma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/>
    <xf numFmtId="1" fontId="0" fillId="0" borderId="0" xfId="0" applyNumberFormat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left" vertical="center" wrapText="1" shrinkToFit="1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1" fontId="2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wrapText="1" shrinkToFi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1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left" vertical="center" wrapText="1" shrinkToFit="1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1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9" fontId="0" fillId="0" borderId="5" xfId="1" applyFont="1" applyBorder="1" applyAlignment="1" applyProtection="1">
      <alignment horizontal="center"/>
      <protection hidden="1"/>
    </xf>
    <xf numFmtId="9" fontId="0" fillId="0" borderId="6" xfId="0" applyNumberFormat="1" applyBorder="1" applyProtection="1">
      <protection hidden="1"/>
    </xf>
    <xf numFmtId="9" fontId="0" fillId="0" borderId="7" xfId="0" applyNumberFormat="1" applyBorder="1" applyProtection="1">
      <protection hidden="1"/>
    </xf>
    <xf numFmtId="9" fontId="0" fillId="0" borderId="8" xfId="1" applyFont="1" applyBorder="1" applyAlignment="1" applyProtection="1">
      <alignment horizontal="center"/>
      <protection hidden="1"/>
    </xf>
    <xf numFmtId="9" fontId="0" fillId="0" borderId="0" xfId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4" fontId="0" fillId="0" borderId="1" xfId="0" applyNumberForma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 shrinkToFit="1"/>
      <protection hidden="1"/>
    </xf>
    <xf numFmtId="4" fontId="7" fillId="0" borderId="10" xfId="0" applyNumberFormat="1" applyFont="1" applyBorder="1" applyAlignment="1" applyProtection="1">
      <alignment horizontal="center" vertical="center"/>
      <protection hidden="1"/>
    </xf>
    <xf numFmtId="4" fontId="7" fillId="0" borderId="11" xfId="0" applyNumberFormat="1" applyFont="1" applyBorder="1" applyAlignment="1" applyProtection="1">
      <alignment horizontal="center" vertical="center"/>
      <protection hidden="1"/>
    </xf>
    <xf numFmtId="4" fontId="7" fillId="0" borderId="12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9" fontId="2" fillId="0" borderId="13" xfId="0" applyNumberFormat="1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protection hidden="1"/>
    </xf>
    <xf numFmtId="0" fontId="2" fillId="0" borderId="15" xfId="0" applyFont="1" applyBorder="1" applyAlignment="1" applyProtection="1">
      <protection hidden="1"/>
    </xf>
    <xf numFmtId="0" fontId="2" fillId="0" borderId="16" xfId="0" applyFont="1" applyBorder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9" fillId="3" borderId="1" xfId="0" applyFont="1" applyFill="1" applyBorder="1" applyAlignment="1" applyProtection="1">
      <alignment shrinkToFit="1"/>
      <protection hidden="1"/>
    </xf>
    <xf numFmtId="0" fontId="0" fillId="0" borderId="0" xfId="0" applyFill="1" applyBorder="1" applyProtection="1">
      <protection hidden="1"/>
    </xf>
    <xf numFmtId="0" fontId="2" fillId="4" borderId="1" xfId="0" applyFont="1" applyFill="1" applyBorder="1" applyAlignment="1" applyProtection="1">
      <alignment shrinkToFit="1"/>
      <protection hidden="1"/>
    </xf>
    <xf numFmtId="0" fontId="2" fillId="5" borderId="1" xfId="0" applyFont="1" applyFill="1" applyBorder="1" applyAlignment="1" applyProtection="1">
      <alignment shrinkToFit="1"/>
      <protection hidden="1"/>
    </xf>
    <xf numFmtId="0" fontId="2" fillId="2" borderId="11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9" fontId="0" fillId="0" borderId="0" xfId="0" applyNumberFormat="1" applyBorder="1" applyProtection="1">
      <protection hidden="1"/>
    </xf>
    <xf numFmtId="0" fontId="2" fillId="0" borderId="17" xfId="0" applyFont="1" applyBorder="1" applyAlignment="1" applyProtection="1">
      <protection hidden="1"/>
    </xf>
    <xf numFmtId="0" fontId="2" fillId="0" borderId="18" xfId="0" applyFont="1" applyBorder="1" applyAlignment="1" applyProtection="1">
      <protection hidden="1"/>
    </xf>
    <xf numFmtId="10" fontId="0" fillId="0" borderId="10" xfId="0" applyNumberForma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9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20" xfId="0" applyBorder="1" applyProtection="1">
      <protection hidden="1"/>
    </xf>
    <xf numFmtId="10" fontId="0" fillId="0" borderId="19" xfId="0" applyNumberFormat="1" applyBorder="1" applyAlignment="1" applyProtection="1">
      <alignment vertical="center"/>
      <protection hidden="1"/>
    </xf>
    <xf numFmtId="10" fontId="0" fillId="0" borderId="20" xfId="0" applyNumberForma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protection hidden="1"/>
    </xf>
    <xf numFmtId="0" fontId="2" fillId="2" borderId="1" xfId="0" applyFont="1" applyFill="1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>
      <alignment vertical="center"/>
    </xf>
    <xf numFmtId="9" fontId="0" fillId="0" borderId="21" xfId="1" applyFont="1" applyBorder="1" applyAlignment="1" applyProtection="1">
      <alignment horizontal="center"/>
      <protection hidden="1"/>
    </xf>
    <xf numFmtId="0" fontId="0" fillId="0" borderId="0" xfId="0" applyBorder="1"/>
    <xf numFmtId="9" fontId="0" fillId="0" borderId="5" xfId="1" applyNumberFormat="1" applyFont="1" applyBorder="1" applyAlignment="1" applyProtection="1">
      <alignment horizontal="center"/>
      <protection hidden="1"/>
    </xf>
    <xf numFmtId="0" fontId="2" fillId="0" borderId="0" xfId="0" applyFont="1"/>
    <xf numFmtId="0" fontId="2" fillId="0" borderId="0" xfId="0" applyFont="1" applyProtection="1">
      <protection hidden="1"/>
    </xf>
    <xf numFmtId="9" fontId="2" fillId="0" borderId="16" xfId="0" applyNumberFormat="1" applyFont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2" fillId="0" borderId="22" xfId="0" applyFont="1" applyBorder="1" applyAlignment="1" applyProtection="1">
      <alignment horizontal="left" vertical="center" wrapText="1" shrinkToFit="1"/>
      <protection hidden="1"/>
    </xf>
    <xf numFmtId="0" fontId="2" fillId="0" borderId="23" xfId="0" applyFont="1" applyBorder="1" applyAlignment="1" applyProtection="1">
      <alignment horizontal="left" vertical="center" wrapText="1" shrinkToFit="1"/>
      <protection hidden="1"/>
    </xf>
    <xf numFmtId="1" fontId="2" fillId="0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wrapText="1" shrinkToFi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left" vertical="center" wrapText="1" shrinkToFit="1"/>
      <protection hidden="1"/>
    </xf>
    <xf numFmtId="0" fontId="2" fillId="0" borderId="5" xfId="0" applyFont="1" applyBorder="1" applyAlignment="1" applyProtection="1">
      <alignment horizontal="left" vertical="center" wrapText="1" shrinkToFit="1"/>
      <protection hidden="1"/>
    </xf>
    <xf numFmtId="1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right" vertical="center" wrapText="1" shrinkToFit="1"/>
      <protection hidden="1"/>
    </xf>
    <xf numFmtId="1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right" vertical="center" wrapText="1" shrinkToFit="1"/>
      <protection hidden="1"/>
    </xf>
    <xf numFmtId="0" fontId="2" fillId="0" borderId="27" xfId="0" applyFont="1" applyBorder="1" applyAlignment="1" applyProtection="1">
      <alignment horizontal="left" vertical="center" wrapText="1" shrinkToFit="1"/>
      <protection hidden="1"/>
    </xf>
    <xf numFmtId="0" fontId="2" fillId="0" borderId="28" xfId="0" applyFont="1" applyBorder="1" applyAlignment="1" applyProtection="1">
      <alignment horizontal="right" vertical="center" wrapText="1" shrinkToFit="1"/>
      <protection hidden="1"/>
    </xf>
    <xf numFmtId="0" fontId="2" fillId="0" borderId="29" xfId="0" applyFont="1" applyBorder="1" applyAlignment="1" applyProtection="1">
      <alignment horizontal="left" vertical="center" wrapText="1" shrinkToFit="1"/>
      <protection hidden="1"/>
    </xf>
    <xf numFmtId="0" fontId="0" fillId="0" borderId="24" xfId="0" applyBorder="1" applyProtection="1">
      <protection hidden="1"/>
    </xf>
    <xf numFmtId="0" fontId="2" fillId="0" borderId="5" xfId="0" applyFont="1" applyFill="1" applyBorder="1" applyAlignment="1" applyProtection="1">
      <alignment horizontal="left" vertical="center" wrapText="1" shrinkToFit="1"/>
      <protection hidden="1"/>
    </xf>
    <xf numFmtId="0" fontId="0" fillId="0" borderId="19" xfId="0" applyBorder="1" applyAlignment="1" applyProtection="1">
      <alignment horizontal="right"/>
      <protection hidden="1"/>
    </xf>
    <xf numFmtId="0" fontId="2" fillId="0" borderId="17" xfId="0" applyFont="1" applyBorder="1" applyAlignment="1" applyProtection="1">
      <alignment horizontal="center" wrapText="1"/>
      <protection hidden="1"/>
    </xf>
    <xf numFmtId="0" fontId="2" fillId="0" borderId="18" xfId="0" applyFont="1" applyBorder="1" applyAlignment="1" applyProtection="1">
      <alignment horizontal="center" wrapText="1"/>
      <protection hidden="1"/>
    </xf>
    <xf numFmtId="0" fontId="2" fillId="0" borderId="10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left" wrapText="1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 vertical="center" textRotation="90" wrapText="1"/>
      <protection hidden="1"/>
    </xf>
    <xf numFmtId="0" fontId="0" fillId="0" borderId="31" xfId="0" applyBorder="1" applyAlignment="1" applyProtection="1">
      <alignment horizontal="center" vertical="center" textRotation="90" wrapText="1"/>
      <protection hidden="1"/>
    </xf>
    <xf numFmtId="0" fontId="0" fillId="0" borderId="32" xfId="0" applyBorder="1" applyAlignment="1" applyProtection="1">
      <alignment horizontal="center" vertical="center" textRotation="90" wrapText="1"/>
      <protection hidden="1"/>
    </xf>
    <xf numFmtId="0" fontId="0" fillId="0" borderId="33" xfId="0" applyBorder="1" applyAlignment="1" applyProtection="1">
      <alignment horizontal="center" vertical="center" textRotation="90" wrapText="1"/>
      <protection hidden="1"/>
    </xf>
    <xf numFmtId="1" fontId="0" fillId="0" borderId="5" xfId="0" applyNumberFormat="1" applyBorder="1" applyAlignment="1" applyProtection="1">
      <alignment horizontal="center"/>
      <protection hidden="1"/>
    </xf>
    <xf numFmtId="1" fontId="0" fillId="0" borderId="8" xfId="0" applyNumberFormat="1" applyBorder="1" applyAlignment="1" applyProtection="1">
      <alignment horizontal="center"/>
      <protection hidden="1"/>
    </xf>
    <xf numFmtId="9" fontId="0" fillId="0" borderId="8" xfId="1" applyNumberFormat="1" applyFont="1" applyBorder="1" applyAlignment="1" applyProtection="1">
      <alignment horizontal="center"/>
      <protection hidden="1"/>
    </xf>
    <xf numFmtId="9" fontId="0" fillId="6" borderId="5" xfId="1" applyFont="1" applyFill="1" applyBorder="1" applyAlignment="1" applyProtection="1">
      <alignment horizontal="center"/>
      <protection hidden="1"/>
    </xf>
    <xf numFmtId="9" fontId="0" fillId="6" borderId="8" xfId="1" applyFont="1" applyFill="1" applyBorder="1" applyAlignment="1" applyProtection="1">
      <alignment horizontal="center"/>
      <protection hidden="1"/>
    </xf>
    <xf numFmtId="9" fontId="0" fillId="0" borderId="23" xfId="1" applyFont="1" applyBorder="1" applyAlignment="1" applyProtection="1">
      <alignment horizontal="center"/>
      <protection hidden="1"/>
    </xf>
    <xf numFmtId="9" fontId="0" fillId="0" borderId="34" xfId="0" applyNumberFormat="1" applyBorder="1" applyProtection="1">
      <protection hidden="1"/>
    </xf>
    <xf numFmtId="9" fontId="0" fillId="6" borderId="21" xfId="1" applyFont="1" applyFill="1" applyBorder="1" applyAlignment="1" applyProtection="1">
      <alignment horizontal="center"/>
      <protection hidden="1"/>
    </xf>
    <xf numFmtId="9" fontId="0" fillId="0" borderId="35" xfId="0" applyNumberFormat="1" applyBorder="1" applyProtection="1">
      <protection hidden="1"/>
    </xf>
    <xf numFmtId="1" fontId="0" fillId="0" borderId="23" xfId="0" applyNumberFormat="1" applyBorder="1" applyAlignment="1" applyProtection="1">
      <alignment horizontal="center"/>
      <protection hidden="1"/>
    </xf>
    <xf numFmtId="9" fontId="0" fillId="0" borderId="23" xfId="1" applyNumberFormat="1" applyFont="1" applyBorder="1" applyAlignment="1" applyProtection="1">
      <alignment horizontal="center"/>
      <protection hidden="1"/>
    </xf>
    <xf numFmtId="1" fontId="0" fillId="0" borderId="36" xfId="0" applyNumberFormat="1" applyBorder="1" applyAlignment="1" applyProtection="1">
      <alignment horizontal="center"/>
      <protection hidden="1"/>
    </xf>
    <xf numFmtId="1" fontId="0" fillId="0" borderId="37" xfId="0" applyNumberFormat="1" applyBorder="1" applyAlignment="1" applyProtection="1">
      <alignment horizontal="center"/>
      <protection hidden="1"/>
    </xf>
    <xf numFmtId="1" fontId="0" fillId="0" borderId="38" xfId="0" applyNumberFormat="1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 vertical="center" textRotation="90" wrapText="1"/>
      <protection hidden="1"/>
    </xf>
    <xf numFmtId="9" fontId="0" fillId="0" borderId="27" xfId="1" applyFont="1" applyBorder="1" applyAlignment="1" applyProtection="1">
      <alignment horizontal="center"/>
      <protection hidden="1"/>
    </xf>
    <xf numFmtId="9" fontId="0" fillId="0" borderId="40" xfId="0" applyNumberFormat="1" applyBorder="1" applyProtection="1">
      <protection hidden="1"/>
    </xf>
    <xf numFmtId="1" fontId="2" fillId="0" borderId="34" xfId="0" applyNumberFormat="1" applyFont="1" applyFill="1" applyBorder="1" applyAlignment="1" applyProtection="1">
      <alignment horizontal="center" vertical="center"/>
      <protection locked="0"/>
    </xf>
    <xf numFmtId="1" fontId="2" fillId="0" borderId="6" xfId="0" applyNumberFormat="1" applyFont="1" applyFill="1" applyBorder="1" applyAlignment="1" applyProtection="1">
      <alignment horizontal="center" vertical="center"/>
      <protection hidden="1"/>
    </xf>
    <xf numFmtId="1" fontId="2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 hidden="1"/>
    </xf>
    <xf numFmtId="0" fontId="0" fillId="0" borderId="15" xfId="0" applyBorder="1" applyAlignment="1" applyProtection="1">
      <alignment horizontal="center"/>
      <protection locked="0" hidden="1"/>
    </xf>
    <xf numFmtId="0" fontId="0" fillId="0" borderId="16" xfId="0" applyBorder="1" applyAlignment="1" applyProtection="1">
      <alignment horizontal="center"/>
      <protection locked="0" hidden="1"/>
    </xf>
    <xf numFmtId="0" fontId="0" fillId="0" borderId="51" xfId="0" applyBorder="1" applyAlignment="1" applyProtection="1">
      <alignment horizontal="center"/>
      <protection locked="0" hidden="1"/>
    </xf>
    <xf numFmtId="0" fontId="0" fillId="0" borderId="47" xfId="0" applyBorder="1" applyAlignment="1" applyProtection="1">
      <alignment horizontal="center"/>
      <protection locked="0" hidden="1"/>
    </xf>
    <xf numFmtId="0" fontId="0" fillId="0" borderId="43" xfId="0" applyBorder="1" applyAlignment="1" applyProtection="1">
      <alignment horizontal="center"/>
      <protection locked="0" hidden="1"/>
    </xf>
    <xf numFmtId="0" fontId="0" fillId="0" borderId="54" xfId="0" applyBorder="1" applyAlignment="1" applyProtection="1">
      <alignment horizontal="center"/>
      <protection locked="0" hidden="1"/>
    </xf>
    <xf numFmtId="0" fontId="0" fillId="0" borderId="48" xfId="0" applyBorder="1" applyAlignment="1" applyProtection="1">
      <alignment horizontal="center"/>
      <protection locked="0" hidden="1"/>
    </xf>
    <xf numFmtId="0" fontId="0" fillId="0" borderId="55" xfId="0" applyBorder="1" applyAlignment="1" applyProtection="1">
      <alignment horizontal="center"/>
      <protection locked="0" hidden="1"/>
    </xf>
    <xf numFmtId="0" fontId="0" fillId="0" borderId="44" xfId="0" applyBorder="1" applyAlignment="1" applyProtection="1">
      <alignment horizontal="center"/>
      <protection locked="0" hidden="1"/>
    </xf>
    <xf numFmtId="0" fontId="12" fillId="0" borderId="2" xfId="0" applyFont="1" applyBorder="1" applyAlignment="1" applyProtection="1">
      <alignment horizontal="left"/>
      <protection hidden="1"/>
    </xf>
    <xf numFmtId="0" fontId="12" fillId="0" borderId="41" xfId="0" applyFont="1" applyBorder="1" applyAlignment="1" applyProtection="1">
      <alignment horizontal="left"/>
      <protection hidden="1"/>
    </xf>
    <xf numFmtId="0" fontId="12" fillId="0" borderId="1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41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left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35" xfId="0" applyFont="1" applyBorder="1" applyAlignment="1" applyProtection="1">
      <alignment horizontal="left" vertical="center"/>
      <protection hidden="1"/>
    </xf>
    <xf numFmtId="0" fontId="2" fillId="0" borderId="43" xfId="0" applyFont="1" applyBorder="1" applyAlignment="1" applyProtection="1">
      <alignment horizontal="left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0" fontId="2" fillId="0" borderId="45" xfId="0" applyFont="1" applyBorder="1" applyAlignment="1" applyProtection="1">
      <alignment horizontal="lef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4" fontId="6" fillId="0" borderId="46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41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horizontal="center"/>
      <protection hidden="1"/>
    </xf>
    <xf numFmtId="0" fontId="11" fillId="0" borderId="41" xfId="0" applyFont="1" applyBorder="1" applyAlignment="1" applyProtection="1">
      <alignment horizontal="center"/>
      <protection hidden="1"/>
    </xf>
    <xf numFmtId="0" fontId="11" fillId="0" borderId="11" xfId="0" applyFont="1" applyBorder="1" applyAlignment="1" applyProtection="1">
      <alignment horizontal="center"/>
      <protection hidden="1"/>
    </xf>
    <xf numFmtId="0" fontId="11" fillId="0" borderId="17" xfId="0" applyFont="1" applyBorder="1" applyAlignment="1" applyProtection="1">
      <alignment horizontal="center"/>
      <protection hidden="1"/>
    </xf>
    <xf numFmtId="0" fontId="11" fillId="0" borderId="18" xfId="0" applyFont="1" applyBorder="1" applyAlignment="1" applyProtection="1">
      <alignment horizontal="center"/>
      <protection hidden="1"/>
    </xf>
    <xf numFmtId="0" fontId="11" fillId="0" borderId="10" xfId="0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center" wrapText="1"/>
      <protection hidden="1"/>
    </xf>
    <xf numFmtId="0" fontId="11" fillId="0" borderId="41" xfId="0" applyFont="1" applyBorder="1" applyAlignment="1" applyProtection="1">
      <alignment horizontal="center" wrapText="1"/>
      <protection hidden="1"/>
    </xf>
    <xf numFmtId="0" fontId="11" fillId="0" borderId="11" xfId="0" applyFont="1" applyBorder="1" applyAlignment="1" applyProtection="1">
      <alignment horizontal="center" wrapText="1"/>
      <protection hidden="1"/>
    </xf>
    <xf numFmtId="0" fontId="2" fillId="0" borderId="22" xfId="0" applyFont="1" applyBorder="1" applyAlignment="1" applyProtection="1">
      <alignment horizontal="left" vertical="top" wrapText="1"/>
      <protection hidden="1"/>
    </xf>
    <xf numFmtId="0" fontId="2" fillId="0" borderId="23" xfId="0" applyFont="1" applyBorder="1" applyAlignment="1" applyProtection="1">
      <alignment horizontal="left" vertical="top" wrapText="1"/>
      <protection hidden="1"/>
    </xf>
    <xf numFmtId="0" fontId="2" fillId="0" borderId="34" xfId="0" applyFont="1" applyBorder="1" applyAlignment="1" applyProtection="1">
      <alignment horizontal="left" vertical="top" wrapText="1"/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24" xfId="0" applyFont="1" applyBorder="1" applyAlignment="1" applyProtection="1">
      <alignment wrapText="1"/>
      <protection hidden="1"/>
    </xf>
    <xf numFmtId="0" fontId="2" fillId="0" borderId="5" xfId="0" applyFont="1" applyBorder="1" applyAlignment="1" applyProtection="1">
      <alignment wrapText="1"/>
      <protection hidden="1"/>
    </xf>
    <xf numFmtId="0" fontId="2" fillId="0" borderId="6" xfId="0" applyFont="1" applyBorder="1" applyAlignment="1" applyProtection="1">
      <alignment wrapText="1"/>
      <protection hidden="1"/>
    </xf>
    <xf numFmtId="0" fontId="2" fillId="0" borderId="24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24" xfId="0" applyFont="1" applyBorder="1" applyAlignment="1" applyProtection="1">
      <alignment horizontal="left" wrapText="1"/>
      <protection hidden="1"/>
    </xf>
    <xf numFmtId="0" fontId="2" fillId="0" borderId="5" xfId="0" applyFont="1" applyBorder="1" applyAlignment="1" applyProtection="1">
      <alignment horizontal="left" wrapText="1"/>
      <protection hidden="1"/>
    </xf>
    <xf numFmtId="0" fontId="2" fillId="0" borderId="6" xfId="0" applyFont="1" applyBorder="1" applyAlignment="1" applyProtection="1">
      <alignment horizontal="left" wrapText="1"/>
      <protection hidden="1"/>
    </xf>
    <xf numFmtId="0" fontId="2" fillId="0" borderId="25" xfId="0" applyFont="1" applyBorder="1" applyAlignment="1" applyProtection="1">
      <alignment horizontal="left" wrapText="1"/>
      <protection hidden="1"/>
    </xf>
    <xf numFmtId="0" fontId="2" fillId="0" borderId="8" xfId="0" applyFont="1" applyBorder="1" applyAlignment="1" applyProtection="1">
      <alignment horizontal="left" wrapText="1"/>
      <protection hidden="1"/>
    </xf>
    <xf numFmtId="0" fontId="2" fillId="0" borderId="7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 wrapText="1"/>
      <protection hidden="1"/>
    </xf>
    <xf numFmtId="0" fontId="0" fillId="0" borderId="48" xfId="0" applyBorder="1" applyAlignment="1" applyProtection="1">
      <alignment horizontal="center" wrapText="1"/>
      <protection hidden="1"/>
    </xf>
    <xf numFmtId="0" fontId="0" fillId="0" borderId="49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17" fontId="2" fillId="0" borderId="2" xfId="0" applyNumberFormat="1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9" fontId="0" fillId="0" borderId="3" xfId="0" applyNumberFormat="1" applyBorder="1" applyAlignment="1" applyProtection="1">
      <alignment horizontal="center" vertical="center"/>
      <protection hidden="1"/>
    </xf>
    <xf numFmtId="9" fontId="0" fillId="0" borderId="46" xfId="0" applyNumberFormat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0" borderId="48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43" xfId="0" applyBorder="1" applyAlignment="1" applyProtection="1">
      <alignment horizontal="center"/>
      <protection hidden="1"/>
    </xf>
    <xf numFmtId="0" fontId="0" fillId="0" borderId="44" xfId="0" applyBorder="1" applyAlignment="1" applyProtection="1">
      <alignment horizontal="center"/>
      <protection hidden="1"/>
    </xf>
    <xf numFmtId="0" fontId="0" fillId="0" borderId="45" xfId="0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51" xfId="0" applyBorder="1" applyAlignment="1" applyProtection="1">
      <alignment horizontal="center"/>
      <protection hidden="1"/>
    </xf>
    <xf numFmtId="0" fontId="0" fillId="0" borderId="52" xfId="0" applyBorder="1" applyAlignment="1" applyProtection="1">
      <alignment horizontal="center"/>
      <protection hidden="1"/>
    </xf>
    <xf numFmtId="0" fontId="0" fillId="0" borderId="53" xfId="0" applyBorder="1" applyAlignment="1" applyProtection="1">
      <alignment horizontal="center"/>
      <protection hidden="1"/>
    </xf>
    <xf numFmtId="0" fontId="0" fillId="0" borderId="42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0" fillId="0" borderId="6" xfId="0" applyBorder="1" applyAlignment="1" applyProtection="1">
      <alignment horizontal="center" wrapText="1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</cellXfs>
  <cellStyles count="2">
    <cellStyle name="Normal" xfId="0" builtinId="0"/>
    <cellStyle name="Porcentagem" xfId="1" builtinId="5"/>
  </cellStyles>
  <dxfs count="8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INSTALAÇÕES FÍSICAS</a:t>
            </a:r>
          </a:p>
        </c:rich>
      </c:tx>
      <c:layout>
        <c:manualLayout>
          <c:xMode val="edge"/>
          <c:yMode val="edge"/>
          <c:x val="0.22089550869078431"/>
          <c:y val="3.7174555766736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6865671641803"/>
          <c:y val="0.33085501858736083"/>
          <c:w val="0.81492537313432889"/>
          <c:h val="0.43866171003717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'EVOLUÇÃO ANUAL'!$B$4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ANUAL'!$C$4:$G$4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99</c:v>
                </c:pt>
                <c:pt idx="3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09120"/>
        <c:axId val="148311040"/>
      </c:barChart>
      <c:lineChart>
        <c:grouping val="standard"/>
        <c:varyColors val="0"/>
        <c:ser>
          <c:idx val="0"/>
          <c:order val="1"/>
          <c:tx>
            <c:strRef>
              <c:f>'EVOLUÇÃO ANUAL'!$B$5</c:f>
              <c:strCache>
                <c:ptCount val="1"/>
                <c:pt idx="0">
                  <c:v>Meta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ANUAL'!$C$5:$G$5</c:f>
              <c:numCache>
                <c:formatCode>0</c:formatCode>
                <c:ptCount val="5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9120"/>
        <c:axId val="148311040"/>
      </c:lineChart>
      <c:lineChart>
        <c:grouping val="standard"/>
        <c:varyColors val="0"/>
        <c:ser>
          <c:idx val="2"/>
          <c:order val="2"/>
          <c:tx>
            <c:strRef>
              <c:f>'EVOLUÇÃO ANUAL'!$B$6</c:f>
              <c:strCache>
                <c:ptCount val="1"/>
                <c:pt idx="0">
                  <c:v>Média Cl.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ANUAL'!$C$6:$G$6</c:f>
              <c:numCache>
                <c:formatCode>0</c:formatCode>
                <c:ptCount val="5"/>
                <c:pt idx="0">
                  <c:v>88</c:v>
                </c:pt>
                <c:pt idx="1">
                  <c:v>89</c:v>
                </c:pt>
                <c:pt idx="2">
                  <c:v>90</c:v>
                </c:pt>
                <c:pt idx="3">
                  <c:v>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73376"/>
        <c:axId val="149174912"/>
      </c:lineChart>
      <c:catAx>
        <c:axId val="14830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831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311040"/>
        <c:scaling>
          <c:orientation val="minMax"/>
          <c:max val="120"/>
          <c:min val="4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8309120"/>
        <c:crosses val="autoZero"/>
        <c:crossBetween val="between"/>
        <c:majorUnit val="20"/>
      </c:valAx>
      <c:catAx>
        <c:axId val="149173376"/>
        <c:scaling>
          <c:orientation val="minMax"/>
        </c:scaling>
        <c:delete val="1"/>
        <c:axPos val="b"/>
        <c:majorTickMark val="out"/>
        <c:minorTickMark val="none"/>
        <c:tickLblPos val="none"/>
        <c:crossAx val="149174912"/>
        <c:crosses val="autoZero"/>
        <c:auto val="0"/>
        <c:lblAlgn val="ctr"/>
        <c:lblOffset val="100"/>
        <c:noMultiLvlLbl val="0"/>
      </c:catAx>
      <c:valAx>
        <c:axId val="149174912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one"/>
        <c:crossAx val="149173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209336523822358"/>
          <c:y val="0.16091999180583189"/>
          <c:w val="0.76046662747160954"/>
          <c:h val="8.90807097496569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TEMPO DE ESPERA</a:t>
            </a:r>
          </a:p>
        </c:rich>
      </c:tx>
      <c:layout>
        <c:manualLayout>
          <c:xMode val="edge"/>
          <c:yMode val="edge"/>
          <c:x val="0.2802199294053761"/>
          <c:y val="3.7174657922802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86830876050176"/>
          <c:y val="0.33085501858736083"/>
          <c:w val="0.82967144261815795"/>
          <c:h val="0.43866171003717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'EVOLUÇÃO ANUAL'!$B$7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ANUAL'!$C$7:$G$7</c:f>
              <c:numCache>
                <c:formatCode>0</c:formatCode>
                <c:ptCount val="5"/>
                <c:pt idx="0">
                  <c:v>100</c:v>
                </c:pt>
                <c:pt idx="1">
                  <c:v>98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36640"/>
        <c:axId val="146738560"/>
      </c:barChart>
      <c:lineChart>
        <c:grouping val="standard"/>
        <c:varyColors val="0"/>
        <c:ser>
          <c:idx val="0"/>
          <c:order val="1"/>
          <c:tx>
            <c:strRef>
              <c:f>'EVOLUÇÃO ANUAL'!$B$8</c:f>
              <c:strCache>
                <c:ptCount val="1"/>
                <c:pt idx="0">
                  <c:v>Meta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ANUAL'!$C$8:$G$8</c:f>
              <c:numCache>
                <c:formatCode>0</c:formatCode>
                <c:ptCount val="5"/>
                <c:pt idx="0">
                  <c:v>99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36640"/>
        <c:axId val="146738560"/>
      </c:lineChart>
      <c:lineChart>
        <c:grouping val="standard"/>
        <c:varyColors val="0"/>
        <c:ser>
          <c:idx val="2"/>
          <c:order val="2"/>
          <c:tx>
            <c:strRef>
              <c:f>'EVOLUÇÃO ANUAL'!$B$9</c:f>
              <c:strCache>
                <c:ptCount val="1"/>
                <c:pt idx="0">
                  <c:v>Média Cl.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ANUAL'!$C$9:$G$9</c:f>
              <c:numCache>
                <c:formatCode>0</c:formatCode>
                <c:ptCount val="5"/>
                <c:pt idx="0">
                  <c:v>99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44448"/>
        <c:axId val="146745984"/>
      </c:lineChart>
      <c:catAx>
        <c:axId val="14673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6738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738560"/>
        <c:scaling>
          <c:orientation val="minMax"/>
          <c:max val="120"/>
          <c:min val="4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6736640"/>
        <c:crosses val="autoZero"/>
        <c:crossBetween val="between"/>
        <c:majorUnit val="20"/>
      </c:valAx>
      <c:catAx>
        <c:axId val="146744448"/>
        <c:scaling>
          <c:orientation val="minMax"/>
        </c:scaling>
        <c:delete val="1"/>
        <c:axPos val="b"/>
        <c:majorTickMark val="out"/>
        <c:minorTickMark val="none"/>
        <c:tickLblPos val="none"/>
        <c:crossAx val="146745984"/>
        <c:crosses val="autoZero"/>
        <c:auto val="0"/>
        <c:lblAlgn val="ctr"/>
        <c:lblOffset val="100"/>
        <c:noMultiLvlLbl val="0"/>
      </c:catAx>
      <c:valAx>
        <c:axId val="14674598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one"/>
        <c:crossAx val="146744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12068965517243"/>
          <c:y val="0.16091999180583189"/>
          <c:w val="0.70043103448275867"/>
          <c:h val="8.33335671851629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ATEND.PESSOAL E ESCLAREC.DÚVIDAS</a:t>
            </a:r>
          </a:p>
        </c:rich>
      </c:tx>
      <c:layout>
        <c:manualLayout>
          <c:xMode val="edge"/>
          <c:yMode val="edge"/>
          <c:x val="0.24477604635084954"/>
          <c:y val="3.7174555766736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6865671641803"/>
          <c:y val="0.40148698884758405"/>
          <c:w val="0.81492537313432889"/>
          <c:h val="0.368029739776951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'EVOLUÇÃO ANUAL'!$B$10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ANUAL'!$C$10:$G$10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57120"/>
        <c:axId val="146759040"/>
      </c:barChart>
      <c:lineChart>
        <c:grouping val="standard"/>
        <c:varyColors val="0"/>
        <c:ser>
          <c:idx val="0"/>
          <c:order val="1"/>
          <c:tx>
            <c:strRef>
              <c:f>'EVOLUÇÃO ANUAL'!$B$11</c:f>
              <c:strCache>
                <c:ptCount val="1"/>
                <c:pt idx="0">
                  <c:v>Meta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ANUAL'!$C$11:$G$11</c:f>
              <c:numCache>
                <c:formatCode>0</c:formatCode>
                <c:ptCount val="5"/>
                <c:pt idx="0">
                  <c:v>99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57120"/>
        <c:axId val="146759040"/>
      </c:lineChart>
      <c:lineChart>
        <c:grouping val="standard"/>
        <c:varyColors val="0"/>
        <c:ser>
          <c:idx val="2"/>
          <c:order val="2"/>
          <c:tx>
            <c:strRef>
              <c:f>'EVOLUÇÃO ANUAL'!$B$12</c:f>
              <c:strCache>
                <c:ptCount val="1"/>
                <c:pt idx="0">
                  <c:v>Média Cl.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ANUAL'!$C$12:$G$12</c:f>
              <c:numCache>
                <c:formatCode>0</c:formatCode>
                <c:ptCount val="5"/>
                <c:pt idx="0">
                  <c:v>99</c:v>
                </c:pt>
                <c:pt idx="1">
                  <c:v>99</c:v>
                </c:pt>
                <c:pt idx="2">
                  <c:v>99</c:v>
                </c:pt>
                <c:pt idx="3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60832"/>
        <c:axId val="146762368"/>
      </c:lineChart>
      <c:catAx>
        <c:axId val="1467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6759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759040"/>
        <c:scaling>
          <c:orientation val="minMax"/>
          <c:max val="120"/>
          <c:min val="4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6757120"/>
        <c:crosses val="autoZero"/>
        <c:crossBetween val="between"/>
        <c:majorUnit val="20"/>
      </c:valAx>
      <c:catAx>
        <c:axId val="146760832"/>
        <c:scaling>
          <c:orientation val="minMax"/>
        </c:scaling>
        <c:delete val="1"/>
        <c:axPos val="b"/>
        <c:majorTickMark val="out"/>
        <c:minorTickMark val="none"/>
        <c:tickLblPos val="none"/>
        <c:crossAx val="146762368"/>
        <c:crosses val="autoZero"/>
        <c:auto val="0"/>
        <c:lblAlgn val="ctr"/>
        <c:lblOffset val="100"/>
        <c:noMultiLvlLbl val="0"/>
      </c:catAx>
      <c:valAx>
        <c:axId val="146762368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one"/>
        <c:crossAx val="14676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313443337065385"/>
          <c:y val="0.23791821280960571"/>
          <c:w val="0.76119401158771249"/>
          <c:h val="8.92192355265936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EQUIPAMENTOS DISPONÍVEIS</a:t>
            </a:r>
          </a:p>
        </c:rich>
      </c:tx>
      <c:layout>
        <c:manualLayout>
          <c:xMode val="edge"/>
          <c:yMode val="edge"/>
          <c:x val="0.16758275635804146"/>
          <c:y val="3.7174555766736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86830876050176"/>
          <c:y val="0.33085501858736083"/>
          <c:w val="0.82967144261815795"/>
          <c:h val="0.43866171003717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'EVOLUÇÃO ANUAL'!$B$13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ANUAL'!$C$13:$G$13</c:f>
              <c:numCache>
                <c:formatCode>0</c:formatCode>
                <c:ptCount val="5"/>
                <c:pt idx="0">
                  <c:v>98</c:v>
                </c:pt>
                <c:pt idx="1">
                  <c:v>100</c:v>
                </c:pt>
                <c:pt idx="2">
                  <c:v>99</c:v>
                </c:pt>
                <c:pt idx="3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14464"/>
        <c:axId val="146816384"/>
      </c:barChart>
      <c:lineChart>
        <c:grouping val="standard"/>
        <c:varyColors val="0"/>
        <c:ser>
          <c:idx val="0"/>
          <c:order val="1"/>
          <c:tx>
            <c:strRef>
              <c:f>'EVOLUÇÃO ANUAL'!$B$14</c:f>
              <c:strCache>
                <c:ptCount val="1"/>
                <c:pt idx="0">
                  <c:v>Meta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ANUAL'!$C$14:$G$14</c:f>
              <c:numCache>
                <c:formatCode>0</c:formatCode>
                <c:ptCount val="5"/>
                <c:pt idx="0">
                  <c:v>91</c:v>
                </c:pt>
                <c:pt idx="1">
                  <c:v>91</c:v>
                </c:pt>
                <c:pt idx="2">
                  <c:v>91</c:v>
                </c:pt>
                <c:pt idx="3">
                  <c:v>91</c:v>
                </c:pt>
                <c:pt idx="4">
                  <c:v>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4464"/>
        <c:axId val="146816384"/>
      </c:lineChart>
      <c:lineChart>
        <c:grouping val="standard"/>
        <c:varyColors val="0"/>
        <c:ser>
          <c:idx val="2"/>
          <c:order val="2"/>
          <c:tx>
            <c:strRef>
              <c:f>'EVOLUÇÃO ANUAL'!$B$15</c:f>
              <c:strCache>
                <c:ptCount val="1"/>
                <c:pt idx="0">
                  <c:v>Média Cl.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ANUAL'!$C$15:$G$15</c:f>
              <c:numCache>
                <c:formatCode>0</c:formatCode>
                <c:ptCount val="5"/>
                <c:pt idx="0">
                  <c:v>89</c:v>
                </c:pt>
                <c:pt idx="1">
                  <c:v>88</c:v>
                </c:pt>
                <c:pt idx="2">
                  <c:v>87</c:v>
                </c:pt>
                <c:pt idx="3">
                  <c:v>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26368"/>
        <c:axId val="146827904"/>
      </c:lineChart>
      <c:catAx>
        <c:axId val="14681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6816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816384"/>
        <c:scaling>
          <c:orientation val="minMax"/>
          <c:max val="120"/>
          <c:min val="4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6814464"/>
        <c:crosses val="autoZero"/>
        <c:crossBetween val="between"/>
        <c:majorUnit val="20"/>
      </c:valAx>
      <c:catAx>
        <c:axId val="146826368"/>
        <c:scaling>
          <c:orientation val="minMax"/>
        </c:scaling>
        <c:delete val="1"/>
        <c:axPos val="b"/>
        <c:majorTickMark val="out"/>
        <c:minorTickMark val="none"/>
        <c:tickLblPos val="none"/>
        <c:crossAx val="146827904"/>
        <c:crosses val="autoZero"/>
        <c:auto val="0"/>
        <c:lblAlgn val="ctr"/>
        <c:lblOffset val="100"/>
        <c:noMultiLvlLbl val="0"/>
      </c:catAx>
      <c:valAx>
        <c:axId val="14682790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one"/>
        <c:crossAx val="146826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05526518236946"/>
          <c:y val="0.16356872416809967"/>
          <c:w val="0.70055038917549106"/>
          <c:h val="8.92192355265936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ATUAÇÃO DAS COMISSÕES</a:t>
            </a:r>
          </a:p>
        </c:rich>
      </c:tx>
      <c:layout>
        <c:manualLayout>
          <c:xMode val="edge"/>
          <c:yMode val="edge"/>
          <c:x val="0.16716406952627427"/>
          <c:y val="3.69001951679117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6865671641803"/>
          <c:y val="0.32841387586102555"/>
          <c:w val="0.81492537313432889"/>
          <c:h val="0.442805225880033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'EVOLUÇÃO ANUAL'!$B$16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ANUAL'!$C$16:$G$16</c:f>
              <c:numCache>
                <c:formatCode>0</c:formatCode>
                <c:ptCount val="5"/>
                <c:pt idx="0">
                  <c:v>100</c:v>
                </c:pt>
                <c:pt idx="1">
                  <c:v>92</c:v>
                </c:pt>
                <c:pt idx="2">
                  <c:v>98</c:v>
                </c:pt>
                <c:pt idx="3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39456"/>
        <c:axId val="147541376"/>
      </c:barChart>
      <c:lineChart>
        <c:grouping val="standard"/>
        <c:varyColors val="0"/>
        <c:ser>
          <c:idx val="0"/>
          <c:order val="1"/>
          <c:tx>
            <c:strRef>
              <c:f>'EVOLUÇÃO ANUAL'!$B$17</c:f>
              <c:strCache>
                <c:ptCount val="1"/>
                <c:pt idx="0">
                  <c:v>Meta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ANUAL'!$C$17:$G$17</c:f>
              <c:numCache>
                <c:formatCode>0</c:formatCode>
                <c:ptCount val="5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39456"/>
        <c:axId val="147541376"/>
      </c:lineChart>
      <c:lineChart>
        <c:grouping val="standard"/>
        <c:varyColors val="0"/>
        <c:ser>
          <c:idx val="2"/>
          <c:order val="2"/>
          <c:tx>
            <c:strRef>
              <c:f>'EVOLUÇÃO ANUAL'!$B$18</c:f>
              <c:strCache>
                <c:ptCount val="1"/>
                <c:pt idx="0">
                  <c:v>Média Cl.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ANUAL'!$C$18:$G$18</c:f>
              <c:numCache>
                <c:formatCode>0</c:formatCode>
                <c:ptCount val="5"/>
                <c:pt idx="0">
                  <c:v>96</c:v>
                </c:pt>
                <c:pt idx="1">
                  <c:v>95</c:v>
                </c:pt>
                <c:pt idx="2">
                  <c:v>91</c:v>
                </c:pt>
                <c:pt idx="3">
                  <c:v>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51360"/>
        <c:axId val="147552896"/>
      </c:lineChart>
      <c:catAx>
        <c:axId val="14753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754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541376"/>
        <c:scaling>
          <c:orientation val="minMax"/>
          <c:max val="120"/>
          <c:min val="4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7539456"/>
        <c:crosses val="autoZero"/>
        <c:crossBetween val="between"/>
        <c:majorUnit val="20"/>
      </c:valAx>
      <c:catAx>
        <c:axId val="147551360"/>
        <c:scaling>
          <c:orientation val="minMax"/>
        </c:scaling>
        <c:delete val="1"/>
        <c:axPos val="b"/>
        <c:majorTickMark val="out"/>
        <c:minorTickMark val="none"/>
        <c:tickLblPos val="none"/>
        <c:crossAx val="147552896"/>
        <c:crosses val="autoZero"/>
        <c:auto val="0"/>
        <c:lblAlgn val="ctr"/>
        <c:lblOffset val="100"/>
        <c:noMultiLvlLbl val="0"/>
      </c:catAx>
      <c:valAx>
        <c:axId val="147552896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one"/>
        <c:crossAx val="14755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209336523822358"/>
          <c:y val="0.15669591963213184"/>
          <c:w val="0.76046662747160954"/>
          <c:h val="8.83195183381106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EVENTOS PROMOVIDOS</a:t>
            </a:r>
          </a:p>
        </c:rich>
      </c:tx>
      <c:layout>
        <c:manualLayout>
          <c:xMode val="edge"/>
          <c:yMode val="edge"/>
          <c:x val="0.23013687805153388"/>
          <c:y val="3.7174555766736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50684931506848"/>
          <c:y val="0.33085501858736083"/>
          <c:w val="0.82739726027397265"/>
          <c:h val="0.43866171003717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'EVOLUÇÃO ANUAL'!$B$19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ANUAL'!$C$19:$G$19</c:f>
              <c:numCache>
                <c:formatCode>0</c:formatCode>
                <c:ptCount val="5"/>
                <c:pt idx="0">
                  <c:v>97</c:v>
                </c:pt>
                <c:pt idx="1">
                  <c:v>92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72992"/>
        <c:axId val="147591552"/>
      </c:barChart>
      <c:lineChart>
        <c:grouping val="standard"/>
        <c:varyColors val="0"/>
        <c:ser>
          <c:idx val="0"/>
          <c:order val="1"/>
          <c:tx>
            <c:strRef>
              <c:f>'EVOLUÇÃO ANUAL'!$B$20</c:f>
              <c:strCache>
                <c:ptCount val="1"/>
                <c:pt idx="0">
                  <c:v>Meta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ANUAL'!$C$20:$G$20</c:f>
              <c:numCache>
                <c:formatCode>0</c:formatCode>
                <c:ptCount val="5"/>
                <c:pt idx="0">
                  <c:v>88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72992"/>
        <c:axId val="147591552"/>
      </c:lineChart>
      <c:lineChart>
        <c:grouping val="standard"/>
        <c:varyColors val="0"/>
        <c:ser>
          <c:idx val="2"/>
          <c:order val="2"/>
          <c:tx>
            <c:strRef>
              <c:f>'EVOLUÇÃO ANUAL'!$B$21</c:f>
              <c:strCache>
                <c:ptCount val="1"/>
                <c:pt idx="0">
                  <c:v>Média Cl.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'EVOLUÇÃO ANUAL'!$C$3:$G$3</c:f>
              <c:strCache>
                <c:ptCount val="5"/>
                <c:pt idx="0">
                  <c:v>4º Trim/13 </c:v>
                </c:pt>
                <c:pt idx="1">
                  <c:v>1º Trim.</c:v>
                </c:pt>
                <c:pt idx="2">
                  <c:v>2º Trim.</c:v>
                </c:pt>
                <c:pt idx="3">
                  <c:v>3º Trim.</c:v>
                </c:pt>
                <c:pt idx="4">
                  <c:v>4º Trim.</c:v>
                </c:pt>
              </c:strCache>
            </c:strRef>
          </c:cat>
          <c:val>
            <c:numRef>
              <c:f>'EVOLUÇÃO ANUAL'!$C$21:$G$21</c:f>
              <c:numCache>
                <c:formatCode>0</c:formatCode>
                <c:ptCount val="5"/>
                <c:pt idx="0">
                  <c:v>93</c:v>
                </c:pt>
                <c:pt idx="1">
                  <c:v>90</c:v>
                </c:pt>
                <c:pt idx="2">
                  <c:v>89</c:v>
                </c:pt>
                <c:pt idx="3">
                  <c:v>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93088"/>
        <c:axId val="147594624"/>
      </c:lineChart>
      <c:catAx>
        <c:axId val="14757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7591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591552"/>
        <c:scaling>
          <c:orientation val="minMax"/>
          <c:max val="120"/>
          <c:min val="4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7572992"/>
        <c:crosses val="autoZero"/>
        <c:crossBetween val="between"/>
        <c:majorUnit val="20"/>
      </c:valAx>
      <c:catAx>
        <c:axId val="147593088"/>
        <c:scaling>
          <c:orientation val="minMax"/>
        </c:scaling>
        <c:delete val="1"/>
        <c:axPos val="b"/>
        <c:majorTickMark val="out"/>
        <c:minorTickMark val="none"/>
        <c:tickLblPos val="none"/>
        <c:crossAx val="147594624"/>
        <c:crosses val="autoZero"/>
        <c:auto val="0"/>
        <c:lblAlgn val="ctr"/>
        <c:lblOffset val="100"/>
        <c:noMultiLvlLbl val="0"/>
      </c:catAx>
      <c:valAx>
        <c:axId val="14759462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one"/>
        <c:crossAx val="147593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742509956861462"/>
          <c:y val="0.16091999180583189"/>
          <c:w val="0.69313377348546223"/>
          <c:h val="8.90807097496569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chart" Target="../charts/chart3.xml"/><Relationship Id="rId7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22</xdr:row>
      <xdr:rowOff>68580</xdr:rowOff>
    </xdr:from>
    <xdr:to>
      <xdr:col>7</xdr:col>
      <xdr:colOff>1333500</xdr:colOff>
      <xdr:row>25</xdr:row>
      <xdr:rowOff>106680</xdr:rowOff>
    </xdr:to>
    <xdr:pic>
      <xdr:nvPicPr>
        <xdr:cNvPr id="1025" name="Picture 4" descr="logo 2009 I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5951220"/>
          <a:ext cx="1257300" cy="556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198120</xdr:colOff>
      <xdr:row>0</xdr:row>
      <xdr:rowOff>60960</xdr:rowOff>
    </xdr:from>
    <xdr:to>
      <xdr:col>0</xdr:col>
      <xdr:colOff>1600200</xdr:colOff>
      <xdr:row>4</xdr:row>
      <xdr:rowOff>121920</xdr:rowOff>
    </xdr:to>
    <xdr:pic>
      <xdr:nvPicPr>
        <xdr:cNvPr id="1026" name="Picture 5" descr="logo oab 2010 3x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8120" y="60960"/>
          <a:ext cx="1402080" cy="746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152400</xdr:rowOff>
    </xdr:from>
    <xdr:to>
      <xdr:col>2</xdr:col>
      <xdr:colOff>99060</xdr:colOff>
      <xdr:row>54</xdr:row>
      <xdr:rowOff>121920</xdr:rowOff>
    </xdr:to>
    <xdr:graphicFrame macro="">
      <xdr:nvGraphicFramePr>
        <xdr:cNvPr id="204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99060</xdr:colOff>
      <xdr:row>39</xdr:row>
      <xdr:rowOff>0</xdr:rowOff>
    </xdr:from>
    <xdr:to>
      <xdr:col>6</xdr:col>
      <xdr:colOff>708660</xdr:colOff>
      <xdr:row>54</xdr:row>
      <xdr:rowOff>137160</xdr:rowOff>
    </xdr:to>
    <xdr:graphicFrame macro="">
      <xdr:nvGraphicFramePr>
        <xdr:cNvPr id="205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121920</xdr:rowOff>
    </xdr:from>
    <xdr:to>
      <xdr:col>2</xdr:col>
      <xdr:colOff>99060</xdr:colOff>
      <xdr:row>70</xdr:row>
      <xdr:rowOff>99060</xdr:rowOff>
    </xdr:to>
    <xdr:graphicFrame macro="">
      <xdr:nvGraphicFramePr>
        <xdr:cNvPr id="205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99060</xdr:colOff>
      <xdr:row>54</xdr:row>
      <xdr:rowOff>137160</xdr:rowOff>
    </xdr:from>
    <xdr:to>
      <xdr:col>6</xdr:col>
      <xdr:colOff>708660</xdr:colOff>
      <xdr:row>70</xdr:row>
      <xdr:rowOff>106680</xdr:rowOff>
    </xdr:to>
    <xdr:graphicFrame macro="">
      <xdr:nvGraphicFramePr>
        <xdr:cNvPr id="205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70</xdr:row>
      <xdr:rowOff>83820</xdr:rowOff>
    </xdr:from>
    <xdr:to>
      <xdr:col>2</xdr:col>
      <xdr:colOff>99060</xdr:colOff>
      <xdr:row>86</xdr:row>
      <xdr:rowOff>76200</xdr:rowOff>
    </xdr:to>
    <xdr:graphicFrame macro="">
      <xdr:nvGraphicFramePr>
        <xdr:cNvPr id="205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83820</xdr:colOff>
      <xdr:row>70</xdr:row>
      <xdr:rowOff>99060</xdr:rowOff>
    </xdr:from>
    <xdr:to>
      <xdr:col>6</xdr:col>
      <xdr:colOff>708660</xdr:colOff>
      <xdr:row>86</xdr:row>
      <xdr:rowOff>68580</xdr:rowOff>
    </xdr:to>
    <xdr:graphicFrame macro="">
      <xdr:nvGraphicFramePr>
        <xdr:cNvPr id="205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60960</xdr:colOff>
      <xdr:row>87</xdr:row>
      <xdr:rowOff>144780</xdr:rowOff>
    </xdr:from>
    <xdr:to>
      <xdr:col>6</xdr:col>
      <xdr:colOff>350520</xdr:colOff>
      <xdr:row>91</xdr:row>
      <xdr:rowOff>137160</xdr:rowOff>
    </xdr:to>
    <xdr:pic>
      <xdr:nvPicPr>
        <xdr:cNvPr id="2055" name="Picture 15" descr="logo 2009 papel timbrad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" y="15803880"/>
          <a:ext cx="63931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31</xdr:row>
      <xdr:rowOff>152400</xdr:rowOff>
    </xdr:from>
    <xdr:to>
      <xdr:col>0</xdr:col>
      <xdr:colOff>1554480</xdr:colOff>
      <xdr:row>35</xdr:row>
      <xdr:rowOff>38100</xdr:rowOff>
    </xdr:to>
    <xdr:pic>
      <xdr:nvPicPr>
        <xdr:cNvPr id="2056" name="Picture 16" descr="logo oab 2010 3x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57200" y="6309360"/>
          <a:ext cx="109728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31</xdr:row>
      <xdr:rowOff>106680</xdr:rowOff>
    </xdr:from>
    <xdr:to>
      <xdr:col>11</xdr:col>
      <xdr:colOff>350520</xdr:colOff>
      <xdr:row>34</xdr:row>
      <xdr:rowOff>0</xdr:rowOff>
    </xdr:to>
    <xdr:pic>
      <xdr:nvPicPr>
        <xdr:cNvPr id="9217" name="Picture 4" descr="logo 2009 papel timbra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6480" y="4983480"/>
          <a:ext cx="400050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</xdr:colOff>
      <xdr:row>0</xdr:row>
      <xdr:rowOff>68580</xdr:rowOff>
    </xdr:from>
    <xdr:to>
      <xdr:col>1</xdr:col>
      <xdr:colOff>441960</xdr:colOff>
      <xdr:row>3</xdr:row>
      <xdr:rowOff>60960</xdr:rowOff>
    </xdr:to>
    <xdr:pic>
      <xdr:nvPicPr>
        <xdr:cNvPr id="9218" name="Picture 5" descr="logo oab 2010 3x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680" y="68580"/>
          <a:ext cx="92202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32</xdr:row>
      <xdr:rowOff>38100</xdr:rowOff>
    </xdr:from>
    <xdr:to>
      <xdr:col>11</xdr:col>
      <xdr:colOff>327660</xdr:colOff>
      <xdr:row>34</xdr:row>
      <xdr:rowOff>137160</xdr:rowOff>
    </xdr:to>
    <xdr:pic>
      <xdr:nvPicPr>
        <xdr:cNvPr id="10241" name="Picture 3" descr="logo 2009 papel timbra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5090160"/>
          <a:ext cx="400812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</xdr:colOff>
      <xdr:row>0</xdr:row>
      <xdr:rowOff>68580</xdr:rowOff>
    </xdr:from>
    <xdr:to>
      <xdr:col>1</xdr:col>
      <xdr:colOff>441960</xdr:colOff>
      <xdr:row>3</xdr:row>
      <xdr:rowOff>60960</xdr:rowOff>
    </xdr:to>
    <xdr:pic>
      <xdr:nvPicPr>
        <xdr:cNvPr id="10242" name="Picture 4" descr="logo oab 2010 3x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680" y="68580"/>
          <a:ext cx="92202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0</xdr:rowOff>
    </xdr:from>
    <xdr:to>
      <xdr:col>2</xdr:col>
      <xdr:colOff>381000</xdr:colOff>
      <xdr:row>0</xdr:row>
      <xdr:rowOff>0</xdr:rowOff>
    </xdr:to>
    <xdr:pic>
      <xdr:nvPicPr>
        <xdr:cNvPr id="11265" name="Picture 1" descr="Nova logomarc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" y="0"/>
          <a:ext cx="11887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7620</xdr:colOff>
      <xdr:row>32</xdr:row>
      <xdr:rowOff>30480</xdr:rowOff>
    </xdr:from>
    <xdr:to>
      <xdr:col>11</xdr:col>
      <xdr:colOff>335280</xdr:colOff>
      <xdr:row>34</xdr:row>
      <xdr:rowOff>121920</xdr:rowOff>
    </xdr:to>
    <xdr:pic>
      <xdr:nvPicPr>
        <xdr:cNvPr id="11266" name="Picture 4" descr="logo 2009 papel timbra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93620" y="5082540"/>
          <a:ext cx="400812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</xdr:colOff>
      <xdr:row>0</xdr:row>
      <xdr:rowOff>68580</xdr:rowOff>
    </xdr:from>
    <xdr:to>
      <xdr:col>1</xdr:col>
      <xdr:colOff>441960</xdr:colOff>
      <xdr:row>3</xdr:row>
      <xdr:rowOff>60960</xdr:rowOff>
    </xdr:to>
    <xdr:pic>
      <xdr:nvPicPr>
        <xdr:cNvPr id="11267" name="Picture 5" descr="logo oab 2010 3x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6680" y="68580"/>
          <a:ext cx="92202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zoomScaleNormal="100" workbookViewId="0">
      <selection activeCell="E14" sqref="E14"/>
    </sheetView>
  </sheetViews>
  <sheetFormatPr defaultColWidth="9.140625" defaultRowHeight="12.75" x14ac:dyDescent="0.2"/>
  <cols>
    <col min="1" max="1" width="25.7109375" style="30" customWidth="1"/>
    <col min="2" max="4" width="11.7109375" style="30" customWidth="1"/>
    <col min="5" max="5" width="17.7109375" style="30" customWidth="1"/>
    <col min="6" max="6" width="12.7109375" style="30" hidden="1" customWidth="1"/>
    <col min="7" max="7" width="12.7109375" style="44" hidden="1" customWidth="1"/>
    <col min="8" max="8" width="20.7109375" style="30" customWidth="1"/>
    <col min="9" max="16384" width="9.140625" style="30"/>
  </cols>
  <sheetData>
    <row r="2" spans="1:9" ht="13.5" thickBot="1" x14ac:dyDescent="0.25">
      <c r="G2" s="50"/>
    </row>
    <row r="3" spans="1:9" ht="13.5" thickBot="1" x14ac:dyDescent="0.25">
      <c r="E3" s="139" t="s">
        <v>54</v>
      </c>
      <c r="F3" s="140"/>
      <c r="G3" s="141" t="s">
        <v>86</v>
      </c>
      <c r="H3" s="142"/>
    </row>
    <row r="5" spans="1:9" ht="13.5" thickBot="1" x14ac:dyDescent="0.25">
      <c r="G5" s="50"/>
    </row>
    <row r="6" spans="1:9" ht="20.100000000000001" customHeight="1" thickBot="1" x14ac:dyDescent="0.3">
      <c r="A6" s="143" t="s">
        <v>77</v>
      </c>
      <c r="B6" s="144"/>
      <c r="C6" s="144"/>
      <c r="D6" s="144"/>
      <c r="E6" s="144"/>
      <c r="F6" s="144"/>
      <c r="G6" s="144"/>
      <c r="H6" s="145"/>
    </row>
    <row r="7" spans="1:9" ht="20.100000000000001" customHeight="1" thickBot="1" x14ac:dyDescent="0.25">
      <c r="A7" s="146" t="s">
        <v>29</v>
      </c>
      <c r="B7" s="147"/>
      <c r="C7" s="147"/>
      <c r="D7" s="147"/>
      <c r="E7" s="147"/>
      <c r="F7" s="147"/>
      <c r="G7" s="147"/>
      <c r="H7" s="148"/>
      <c r="I7" s="29"/>
    </row>
    <row r="8" spans="1:9" ht="35.1" customHeight="1" thickBot="1" x14ac:dyDescent="0.25">
      <c r="A8" s="12" t="s">
        <v>30</v>
      </c>
      <c r="B8" s="13" t="s">
        <v>31</v>
      </c>
      <c r="C8" s="14" t="s">
        <v>32</v>
      </c>
      <c r="D8" s="14" t="s">
        <v>33</v>
      </c>
      <c r="E8" s="14" t="s">
        <v>40</v>
      </c>
      <c r="F8" s="15" t="s">
        <v>34</v>
      </c>
      <c r="G8" s="39" t="s">
        <v>35</v>
      </c>
      <c r="H8" s="14" t="s">
        <v>41</v>
      </c>
      <c r="I8" s="29"/>
    </row>
    <row r="9" spans="1:9" ht="35.1" customHeight="1" thickBot="1" x14ac:dyDescent="0.25">
      <c r="A9" s="16" t="s">
        <v>36</v>
      </c>
      <c r="B9" s="17" t="s">
        <v>0</v>
      </c>
      <c r="C9" s="18">
        <v>89</v>
      </c>
      <c r="D9" s="18">
        <f>GERAL!P12*100</f>
        <v>94.73684210526315</v>
      </c>
      <c r="E9" s="19">
        <f t="shared" ref="E9:E14" si="0">SUM(D9/C9)</f>
        <v>1.0644589000591365</v>
      </c>
      <c r="F9" s="20">
        <v>3</v>
      </c>
      <c r="G9" s="40">
        <f t="shared" ref="G9:G14" si="1">SUM(E9*F9)</f>
        <v>3.1933767001774092</v>
      </c>
      <c r="H9" s="155">
        <f>SUM(G9:G14)/1.4</f>
        <v>8.8449217616787248</v>
      </c>
      <c r="I9" s="29"/>
    </row>
    <row r="10" spans="1:9" ht="35.1" customHeight="1" thickBot="1" x14ac:dyDescent="0.25">
      <c r="A10" s="21" t="s">
        <v>2</v>
      </c>
      <c r="B10" s="22" t="s">
        <v>1</v>
      </c>
      <c r="C10" s="23">
        <v>99</v>
      </c>
      <c r="D10" s="18">
        <f>GERAL!P13*100</f>
        <v>100</v>
      </c>
      <c r="E10" s="19">
        <f t="shared" si="0"/>
        <v>1.0101010101010102</v>
      </c>
      <c r="F10" s="24">
        <v>3</v>
      </c>
      <c r="G10" s="41">
        <f t="shared" si="1"/>
        <v>3.0303030303030303</v>
      </c>
      <c r="H10" s="156"/>
      <c r="I10" s="29"/>
    </row>
    <row r="11" spans="1:9" ht="36.75" customHeight="1" thickBot="1" x14ac:dyDescent="0.25">
      <c r="A11" s="25" t="s">
        <v>66</v>
      </c>
      <c r="B11" s="26" t="s">
        <v>3</v>
      </c>
      <c r="C11" s="27">
        <v>99</v>
      </c>
      <c r="D11" s="18">
        <f>GERAL!P14*100</f>
        <v>100</v>
      </c>
      <c r="E11" s="19">
        <f t="shared" si="0"/>
        <v>1.0101010101010102</v>
      </c>
      <c r="F11" s="28">
        <v>3</v>
      </c>
      <c r="G11" s="42">
        <f t="shared" si="1"/>
        <v>3.0303030303030303</v>
      </c>
      <c r="H11" s="156"/>
      <c r="I11" s="29"/>
    </row>
    <row r="12" spans="1:9" ht="35.1" customHeight="1" thickBot="1" x14ac:dyDescent="0.25">
      <c r="A12" s="21" t="s">
        <v>25</v>
      </c>
      <c r="B12" s="22" t="s">
        <v>4</v>
      </c>
      <c r="C12" s="23">
        <v>91</v>
      </c>
      <c r="D12" s="18">
        <f>GERAL!P15*100</f>
        <v>89.473684210526315</v>
      </c>
      <c r="E12" s="19">
        <f t="shared" si="0"/>
        <v>0.98322729901677264</v>
      </c>
      <c r="F12" s="24">
        <v>1</v>
      </c>
      <c r="G12" s="41">
        <f t="shared" si="1"/>
        <v>0.98322729901677264</v>
      </c>
      <c r="H12" s="156"/>
      <c r="I12" s="29"/>
    </row>
    <row r="13" spans="1:9" ht="35.1" customHeight="1" thickBot="1" x14ac:dyDescent="0.25">
      <c r="A13" s="25" t="s">
        <v>44</v>
      </c>
      <c r="B13" s="26" t="s">
        <v>52</v>
      </c>
      <c r="C13" s="27">
        <v>92</v>
      </c>
      <c r="D13" s="18">
        <f>GERAL!P16*100</f>
        <v>46.428571428571431</v>
      </c>
      <c r="E13" s="19">
        <f t="shared" si="0"/>
        <v>0.50465838509316774</v>
      </c>
      <c r="F13" s="28">
        <v>2</v>
      </c>
      <c r="G13" s="42">
        <f t="shared" si="1"/>
        <v>1.0093167701863355</v>
      </c>
      <c r="H13" s="156"/>
      <c r="I13" s="29"/>
    </row>
    <row r="14" spans="1:9" ht="35.1" customHeight="1" thickBot="1" x14ac:dyDescent="0.25">
      <c r="A14" s="21" t="s">
        <v>45</v>
      </c>
      <c r="B14" s="22" t="s">
        <v>53</v>
      </c>
      <c r="C14" s="23">
        <v>88</v>
      </c>
      <c r="D14" s="23">
        <f>GERAL!P17*100</f>
        <v>50</v>
      </c>
      <c r="E14" s="37">
        <f t="shared" si="0"/>
        <v>0.56818181818181823</v>
      </c>
      <c r="F14" s="22">
        <v>2</v>
      </c>
      <c r="G14" s="41">
        <f t="shared" si="1"/>
        <v>1.1363636363636365</v>
      </c>
      <c r="H14" s="157"/>
      <c r="I14" s="29"/>
    </row>
    <row r="15" spans="1:9" ht="13.5" thickBot="1" x14ac:dyDescent="0.25">
      <c r="A15" s="38"/>
      <c r="B15" s="38"/>
      <c r="C15" s="49"/>
      <c r="D15" s="29"/>
      <c r="E15" s="29"/>
      <c r="F15" s="29"/>
      <c r="G15" s="43"/>
      <c r="H15" s="29"/>
      <c r="I15" s="29"/>
    </row>
    <row r="16" spans="1:9" ht="13.5" thickBot="1" x14ac:dyDescent="0.25">
      <c r="A16" s="70" t="s">
        <v>67</v>
      </c>
      <c r="B16" s="55" t="s">
        <v>33</v>
      </c>
      <c r="F16" s="44"/>
      <c r="G16" s="30"/>
      <c r="H16" s="51" t="s">
        <v>37</v>
      </c>
    </row>
    <row r="17" spans="1:10" ht="13.5" thickBot="1" x14ac:dyDescent="0.25">
      <c r="A17" s="46" t="s">
        <v>5</v>
      </c>
      <c r="B17" s="45">
        <f>GERAL!P18</f>
        <v>0.88461538461538458</v>
      </c>
      <c r="G17" s="30"/>
    </row>
    <row r="18" spans="1:10" ht="13.5" thickBot="1" x14ac:dyDescent="0.25">
      <c r="A18" s="47" t="s">
        <v>6</v>
      </c>
      <c r="B18" s="45">
        <f>GERAL!P19</f>
        <v>0.96153846153846156</v>
      </c>
      <c r="D18" s="50"/>
      <c r="E18" s="52"/>
      <c r="G18" s="30"/>
      <c r="H18" s="53" t="s">
        <v>38</v>
      </c>
      <c r="J18" s="71"/>
    </row>
    <row r="19" spans="1:10" ht="13.5" thickBot="1" x14ac:dyDescent="0.25">
      <c r="A19" s="47" t="s">
        <v>46</v>
      </c>
      <c r="B19" s="45">
        <f>GERAL!P20</f>
        <v>0.96153846153846156</v>
      </c>
      <c r="G19" s="30"/>
    </row>
    <row r="20" spans="1:10" ht="13.5" thickBot="1" x14ac:dyDescent="0.25">
      <c r="A20" s="47" t="s">
        <v>47</v>
      </c>
      <c r="B20" s="45">
        <f>GERAL!P21</f>
        <v>0.92307692307692313</v>
      </c>
      <c r="G20" s="30"/>
      <c r="H20" s="54" t="s">
        <v>39</v>
      </c>
    </row>
    <row r="21" spans="1:10" ht="13.5" thickBot="1" x14ac:dyDescent="0.25">
      <c r="A21" s="48" t="s">
        <v>48</v>
      </c>
      <c r="B21" s="78">
        <f>GERAL!P22</f>
        <v>0.76923076923076927</v>
      </c>
      <c r="G21" s="30"/>
    </row>
    <row r="22" spans="1:10" ht="13.5" thickBot="1" x14ac:dyDescent="0.25"/>
    <row r="23" spans="1:10" ht="13.5" thickBot="1" x14ac:dyDescent="0.25">
      <c r="A23" s="158" t="s">
        <v>73</v>
      </c>
      <c r="B23" s="159"/>
      <c r="C23" s="160"/>
    </row>
    <row r="24" spans="1:10" x14ac:dyDescent="0.2">
      <c r="A24" s="149" t="s">
        <v>78</v>
      </c>
      <c r="B24" s="150"/>
      <c r="C24" s="151"/>
    </row>
    <row r="25" spans="1:10" ht="13.5" thickBot="1" x14ac:dyDescent="0.25">
      <c r="A25" s="152" t="s">
        <v>79</v>
      </c>
      <c r="B25" s="153"/>
      <c r="C25" s="154"/>
    </row>
    <row r="26" spans="1:10" ht="13.5" thickBot="1" x14ac:dyDescent="0.25">
      <c r="A26" s="136" t="s">
        <v>80</v>
      </c>
      <c r="B26" s="137"/>
      <c r="C26" s="138"/>
    </row>
  </sheetData>
  <sheetProtection password="C98E" sheet="1" objects="1" scenarios="1"/>
  <mergeCells count="9">
    <mergeCell ref="A26:C26"/>
    <mergeCell ref="E3:F3"/>
    <mergeCell ref="G3:H3"/>
    <mergeCell ref="A6:H6"/>
    <mergeCell ref="A7:H7"/>
    <mergeCell ref="A24:C24"/>
    <mergeCell ref="A25:C25"/>
    <mergeCell ref="H9:H14"/>
    <mergeCell ref="A23:C23"/>
  </mergeCells>
  <phoneticPr fontId="4" type="noConversion"/>
  <conditionalFormatting sqref="H9:H14">
    <cfRule type="cellIs" dxfId="86" priority="70" stopIfTrue="1" operator="between">
      <formula>0.01</formula>
      <formula>7.5</formula>
    </cfRule>
    <cfRule type="cellIs" dxfId="85" priority="71" stopIfTrue="1" operator="between">
      <formula>7.51</formula>
      <formula>9.9949</formula>
    </cfRule>
    <cfRule type="cellIs" dxfId="84" priority="72" stopIfTrue="1" operator="greaterThanOrEqual">
      <formula>9.995</formula>
    </cfRule>
  </conditionalFormatting>
  <conditionalFormatting sqref="E9:E14">
    <cfRule type="cellIs" dxfId="83" priority="106" stopIfTrue="1" operator="between">
      <formula>0.1</formula>
      <formula>0.75</formula>
    </cfRule>
    <cfRule type="cellIs" dxfId="82" priority="107" stopIfTrue="1" operator="between">
      <formula>0.751</formula>
      <formula>0.9949</formula>
    </cfRule>
    <cfRule type="cellIs" dxfId="81" priority="108" stopIfTrue="1" operator="greaterThanOrEqual">
      <formula>0.995</formula>
    </cfRule>
  </conditionalFormatting>
  <conditionalFormatting sqref="D10:D11">
    <cfRule type="cellIs" dxfId="80" priority="34" stopIfTrue="1" operator="greaterThanOrEqual">
      <formula>98.5</formula>
    </cfRule>
    <cfRule type="cellIs" dxfId="79" priority="35" stopIfTrue="1" operator="between">
      <formula>74.5</formula>
      <formula>98.49999</formula>
    </cfRule>
    <cfRule type="cellIs" dxfId="78" priority="36" stopIfTrue="1" operator="between">
      <formula>0.01</formula>
      <formula>74.49999</formula>
    </cfRule>
  </conditionalFormatting>
  <conditionalFormatting sqref="D9">
    <cfRule type="cellIs" dxfId="77" priority="31" stopIfTrue="1" operator="greaterThanOrEqual">
      <formula>88.5</formula>
    </cfRule>
    <cfRule type="cellIs" dxfId="76" priority="32" stopIfTrue="1" operator="between">
      <formula>66.5</formula>
      <formula>88.49999</formula>
    </cfRule>
    <cfRule type="cellIs" dxfId="75" priority="33" stopIfTrue="1" operator="between">
      <formula>0.01</formula>
      <formula>66.49999</formula>
    </cfRule>
  </conditionalFormatting>
  <conditionalFormatting sqref="D12">
    <cfRule type="cellIs" dxfId="74" priority="28" stopIfTrue="1" operator="greaterThanOrEqual">
      <formula>90.5</formula>
    </cfRule>
    <cfRule type="cellIs" dxfId="73" priority="29" stopIfTrue="1" operator="between">
      <formula>68.5</formula>
      <formula>90.49999</formula>
    </cfRule>
    <cfRule type="cellIs" dxfId="72" priority="30" stopIfTrue="1" operator="between">
      <formula>0.01</formula>
      <formula>68.49999</formula>
    </cfRule>
  </conditionalFormatting>
  <conditionalFormatting sqref="D13">
    <cfRule type="cellIs" dxfId="71" priority="25" stopIfTrue="1" operator="greaterThanOrEqual">
      <formula>91.5</formula>
    </cfRule>
    <cfRule type="cellIs" dxfId="70" priority="26" stopIfTrue="1" operator="between">
      <formula>69.5</formula>
      <formula>91.49999</formula>
    </cfRule>
    <cfRule type="cellIs" dxfId="69" priority="27" stopIfTrue="1" operator="between">
      <formula>0.01</formula>
      <formula>69.49999</formula>
    </cfRule>
  </conditionalFormatting>
  <conditionalFormatting sqref="D14">
    <cfRule type="cellIs" dxfId="68" priority="22" stopIfTrue="1" operator="greaterThanOrEqual">
      <formula>87.5</formula>
    </cfRule>
    <cfRule type="cellIs" dxfId="67" priority="23" stopIfTrue="1" operator="between">
      <formula>66.5</formula>
      <formula>87.49999</formula>
    </cfRule>
    <cfRule type="cellIs" dxfId="66" priority="24" stopIfTrue="1" operator="between">
      <formula>0.01</formula>
      <formula>66.49999</formula>
    </cfRule>
  </conditionalFormatting>
  <conditionalFormatting sqref="D10:D11">
    <cfRule type="cellIs" dxfId="65" priority="19" stopIfTrue="1" operator="greaterThanOrEqual">
      <formula>98.5</formula>
    </cfRule>
    <cfRule type="cellIs" dxfId="64" priority="20" stopIfTrue="1" operator="between">
      <formula>74.5</formula>
      <formula>98.49999</formula>
    </cfRule>
    <cfRule type="cellIs" dxfId="63" priority="21" stopIfTrue="1" operator="between">
      <formula>0.01</formula>
      <formula>74.49999</formula>
    </cfRule>
  </conditionalFormatting>
  <conditionalFormatting sqref="D9">
    <cfRule type="cellIs" dxfId="62" priority="16" stopIfTrue="1" operator="greaterThanOrEqual">
      <formula>88.5</formula>
    </cfRule>
    <cfRule type="cellIs" dxfId="61" priority="17" stopIfTrue="1" operator="between">
      <formula>66.5</formula>
      <formula>88.49999</formula>
    </cfRule>
    <cfRule type="cellIs" dxfId="60" priority="18" stopIfTrue="1" operator="between">
      <formula>0.01</formula>
      <formula>66.49999</formula>
    </cfRule>
  </conditionalFormatting>
  <conditionalFormatting sqref="D12">
    <cfRule type="cellIs" dxfId="59" priority="13" stopIfTrue="1" operator="greaterThanOrEqual">
      <formula>90.5</formula>
    </cfRule>
    <cfRule type="cellIs" dxfId="58" priority="14" stopIfTrue="1" operator="between">
      <formula>68.5</formula>
      <formula>90.49999</formula>
    </cfRule>
    <cfRule type="cellIs" dxfId="57" priority="15" stopIfTrue="1" operator="between">
      <formula>0.01</formula>
      <formula>68.49999</formula>
    </cfRule>
  </conditionalFormatting>
  <conditionalFormatting sqref="D13">
    <cfRule type="cellIs" dxfId="56" priority="10" stopIfTrue="1" operator="greaterThanOrEqual">
      <formula>91.5</formula>
    </cfRule>
    <cfRule type="cellIs" dxfId="55" priority="11" stopIfTrue="1" operator="between">
      <formula>69.5</formula>
      <formula>91.49999</formula>
    </cfRule>
    <cfRule type="cellIs" dxfId="54" priority="12" stopIfTrue="1" operator="between">
      <formula>0.01</formula>
      <formula>69.49999</formula>
    </cfRule>
  </conditionalFormatting>
  <conditionalFormatting sqref="D14">
    <cfRule type="cellIs" dxfId="53" priority="7" stopIfTrue="1" operator="greaterThanOrEqual">
      <formula>87.5</formula>
    </cfRule>
    <cfRule type="cellIs" dxfId="52" priority="8" stopIfTrue="1" operator="between">
      <formula>66.5</formula>
      <formula>87.49999</formula>
    </cfRule>
    <cfRule type="cellIs" dxfId="51" priority="9" stopIfTrue="1" operator="between">
      <formula>0.01</formula>
      <formula>66.49999</formula>
    </cfRule>
  </conditionalFormatting>
  <conditionalFormatting sqref="E9:E14">
    <cfRule type="cellIs" dxfId="50" priority="4" stopIfTrue="1" operator="between">
      <formula>0.1</formula>
      <formula>0.74499</formula>
    </cfRule>
    <cfRule type="cellIs" dxfId="49" priority="5" stopIfTrue="1" operator="between">
      <formula>0.745</formula>
      <formula>0.99499</formula>
    </cfRule>
    <cfRule type="cellIs" dxfId="48" priority="6" stopIfTrue="1" operator="greaterThanOrEqual">
      <formula>0.995</formula>
    </cfRule>
  </conditionalFormatting>
  <conditionalFormatting sqref="H9:H14">
    <cfRule type="cellIs" dxfId="47" priority="1" stopIfTrue="1" operator="between">
      <formula>0.01</formula>
      <formula>7.499</formula>
    </cfRule>
    <cfRule type="cellIs" dxfId="46" priority="2" stopIfTrue="1" operator="between">
      <formula>7.5</formula>
      <formula>9.99499</formula>
    </cfRule>
    <cfRule type="cellIs" dxfId="45" priority="3" stopIfTrue="1" operator="greaterThanOrEqual">
      <formula>9.995</formula>
    </cfRule>
  </conditionalFormatting>
  <printOptions horizontalCentered="1"/>
  <pageMargins left="0.23622047244094491" right="0.23622047244094491" top="0.43307086614173229" bottom="0.31496062992125984" header="0.35433070866141736" footer="0.19685039370078741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zoomScaleNormal="100" zoomScaleSheetLayoutView="100" workbookViewId="0">
      <selection activeCell="I39" sqref="H39:I41"/>
    </sheetView>
  </sheetViews>
  <sheetFormatPr defaultRowHeight="12.75" x14ac:dyDescent="0.2"/>
  <cols>
    <col min="1" max="1" width="36.7109375" customWidth="1"/>
    <col min="2" max="2" width="9.7109375" customWidth="1"/>
    <col min="3" max="7" width="10.7109375" customWidth="1"/>
  </cols>
  <sheetData>
    <row r="1" spans="1:7" ht="16.5" thickBot="1" x14ac:dyDescent="0.3">
      <c r="A1" s="161" t="s">
        <v>76</v>
      </c>
      <c r="B1" s="162"/>
      <c r="C1" s="162"/>
      <c r="D1" s="162"/>
      <c r="E1" s="162"/>
      <c r="F1" s="162"/>
      <c r="G1" s="163"/>
    </row>
    <row r="2" spans="1:7" ht="16.5" thickBot="1" x14ac:dyDescent="0.3">
      <c r="A2" s="164" t="s">
        <v>81</v>
      </c>
      <c r="B2" s="165"/>
      <c r="C2" s="165"/>
      <c r="D2" s="165"/>
      <c r="E2" s="165"/>
      <c r="F2" s="165"/>
      <c r="G2" s="166"/>
    </row>
    <row r="3" spans="1:7" ht="13.5" thickBot="1" x14ac:dyDescent="0.25">
      <c r="A3" s="84" t="s">
        <v>30</v>
      </c>
      <c r="B3" s="84"/>
      <c r="C3" s="84" t="s">
        <v>82</v>
      </c>
      <c r="D3" s="84" t="s">
        <v>55</v>
      </c>
      <c r="E3" s="84" t="s">
        <v>56</v>
      </c>
      <c r="F3" s="84" t="s">
        <v>57</v>
      </c>
      <c r="G3" s="84" t="s">
        <v>58</v>
      </c>
    </row>
    <row r="4" spans="1:7" ht="14.25" customHeight="1" x14ac:dyDescent="0.2">
      <c r="A4" s="80" t="s">
        <v>36</v>
      </c>
      <c r="B4" s="81" t="s">
        <v>33</v>
      </c>
      <c r="C4" s="123">
        <v>100</v>
      </c>
      <c r="D4" s="82">
        <v>100</v>
      </c>
      <c r="E4" s="82">
        <v>99</v>
      </c>
      <c r="F4" s="82">
        <v>98</v>
      </c>
      <c r="G4" s="123"/>
    </row>
    <row r="5" spans="1:7" x14ac:dyDescent="0.2">
      <c r="A5" s="85"/>
      <c r="B5" s="86" t="s">
        <v>32</v>
      </c>
      <c r="C5" s="124">
        <v>89</v>
      </c>
      <c r="D5" s="87">
        <v>89</v>
      </c>
      <c r="E5" s="87">
        <v>89</v>
      </c>
      <c r="F5" s="87">
        <v>89</v>
      </c>
      <c r="G5" s="124">
        <v>89</v>
      </c>
    </row>
    <row r="6" spans="1:7" ht="13.5" thickBot="1" x14ac:dyDescent="0.25">
      <c r="A6" s="88" t="s">
        <v>60</v>
      </c>
      <c r="B6" s="83" t="s">
        <v>61</v>
      </c>
      <c r="C6" s="125">
        <v>88</v>
      </c>
      <c r="D6" s="89">
        <v>89</v>
      </c>
      <c r="E6" s="89">
        <v>90</v>
      </c>
      <c r="F6" s="89">
        <v>90</v>
      </c>
      <c r="G6" s="125"/>
    </row>
    <row r="7" spans="1:7" ht="12.75" customHeight="1" x14ac:dyDescent="0.2">
      <c r="A7" s="80" t="s">
        <v>2</v>
      </c>
      <c r="B7" s="81" t="s">
        <v>33</v>
      </c>
      <c r="C7" s="123">
        <v>100</v>
      </c>
      <c r="D7" s="82">
        <v>98</v>
      </c>
      <c r="E7" s="82">
        <v>100</v>
      </c>
      <c r="F7" s="82">
        <v>100</v>
      </c>
      <c r="G7" s="123"/>
    </row>
    <row r="8" spans="1:7" x14ac:dyDescent="0.2">
      <c r="A8" s="85"/>
      <c r="B8" s="86" t="s">
        <v>32</v>
      </c>
      <c r="C8" s="124">
        <v>99</v>
      </c>
      <c r="D8" s="87">
        <v>99</v>
      </c>
      <c r="E8" s="87">
        <v>99</v>
      </c>
      <c r="F8" s="87">
        <v>99</v>
      </c>
      <c r="G8" s="124">
        <v>99</v>
      </c>
    </row>
    <row r="9" spans="1:7" ht="13.5" thickBot="1" x14ac:dyDescent="0.25">
      <c r="A9" s="88" t="s">
        <v>60</v>
      </c>
      <c r="B9" s="83" t="s">
        <v>61</v>
      </c>
      <c r="C9" s="125">
        <v>99</v>
      </c>
      <c r="D9" s="89">
        <v>98</v>
      </c>
      <c r="E9" s="89">
        <v>98</v>
      </c>
      <c r="F9" s="89">
        <v>99</v>
      </c>
      <c r="G9" s="125"/>
    </row>
    <row r="10" spans="1:7" ht="12.75" customHeight="1" x14ac:dyDescent="0.2">
      <c r="A10" s="80" t="s">
        <v>59</v>
      </c>
      <c r="B10" s="81" t="s">
        <v>33</v>
      </c>
      <c r="C10" s="123">
        <v>100</v>
      </c>
      <c r="D10" s="82">
        <v>100</v>
      </c>
      <c r="E10" s="82">
        <v>100</v>
      </c>
      <c r="F10" s="82">
        <v>100</v>
      </c>
      <c r="G10" s="123"/>
    </row>
    <row r="11" spans="1:7" x14ac:dyDescent="0.2">
      <c r="A11" s="85"/>
      <c r="B11" s="86" t="s">
        <v>32</v>
      </c>
      <c r="C11" s="124">
        <v>99</v>
      </c>
      <c r="D11" s="87">
        <v>99</v>
      </c>
      <c r="E11" s="87">
        <v>99</v>
      </c>
      <c r="F11" s="87">
        <v>99</v>
      </c>
      <c r="G11" s="124">
        <v>99</v>
      </c>
    </row>
    <row r="12" spans="1:7" ht="13.5" thickBot="1" x14ac:dyDescent="0.25">
      <c r="A12" s="88" t="s">
        <v>60</v>
      </c>
      <c r="B12" s="83" t="s">
        <v>61</v>
      </c>
      <c r="C12" s="125">
        <v>99</v>
      </c>
      <c r="D12" s="89">
        <v>99</v>
      </c>
      <c r="E12" s="89">
        <v>99</v>
      </c>
      <c r="F12" s="89">
        <v>100</v>
      </c>
      <c r="G12" s="125"/>
    </row>
    <row r="13" spans="1:7" ht="12.75" customHeight="1" x14ac:dyDescent="0.2">
      <c r="A13" s="80" t="s">
        <v>25</v>
      </c>
      <c r="B13" s="81" t="s">
        <v>33</v>
      </c>
      <c r="C13" s="123">
        <v>98</v>
      </c>
      <c r="D13" s="82">
        <v>100</v>
      </c>
      <c r="E13" s="82">
        <v>99</v>
      </c>
      <c r="F13" s="82">
        <v>98</v>
      </c>
      <c r="G13" s="123"/>
    </row>
    <row r="14" spans="1:7" x14ac:dyDescent="0.2">
      <c r="A14" s="85"/>
      <c r="B14" s="86" t="s">
        <v>32</v>
      </c>
      <c r="C14" s="124">
        <v>91</v>
      </c>
      <c r="D14" s="87">
        <v>91</v>
      </c>
      <c r="E14" s="87">
        <v>91</v>
      </c>
      <c r="F14" s="87">
        <v>91</v>
      </c>
      <c r="G14" s="124">
        <v>91</v>
      </c>
    </row>
    <row r="15" spans="1:7" ht="13.5" thickBot="1" x14ac:dyDescent="0.25">
      <c r="A15" s="90" t="s">
        <v>60</v>
      </c>
      <c r="B15" s="91" t="s">
        <v>61</v>
      </c>
      <c r="C15" s="125">
        <v>89</v>
      </c>
      <c r="D15" s="89">
        <v>88</v>
      </c>
      <c r="E15" s="89">
        <v>87</v>
      </c>
      <c r="F15" s="89">
        <v>90</v>
      </c>
      <c r="G15" s="125"/>
    </row>
    <row r="16" spans="1:7" ht="12.75" customHeight="1" x14ac:dyDescent="0.2">
      <c r="A16" s="80" t="s">
        <v>44</v>
      </c>
      <c r="B16" s="81" t="s">
        <v>33</v>
      </c>
      <c r="C16" s="123">
        <v>100</v>
      </c>
      <c r="D16" s="82">
        <v>92</v>
      </c>
      <c r="E16" s="82">
        <v>98</v>
      </c>
      <c r="F16" s="82">
        <v>97</v>
      </c>
      <c r="G16" s="123"/>
    </row>
    <row r="17" spans="1:7" x14ac:dyDescent="0.2">
      <c r="A17" s="85"/>
      <c r="B17" s="86" t="s">
        <v>32</v>
      </c>
      <c r="C17" s="124">
        <v>92</v>
      </c>
      <c r="D17" s="87">
        <v>92</v>
      </c>
      <c r="E17" s="87">
        <v>92</v>
      </c>
      <c r="F17" s="87">
        <v>92</v>
      </c>
      <c r="G17" s="124">
        <v>92</v>
      </c>
    </row>
    <row r="18" spans="1:7" ht="13.5" thickBot="1" x14ac:dyDescent="0.25">
      <c r="A18" s="92" t="s">
        <v>60</v>
      </c>
      <c r="B18" s="93" t="s">
        <v>61</v>
      </c>
      <c r="C18" s="125">
        <v>96</v>
      </c>
      <c r="D18" s="89">
        <v>95</v>
      </c>
      <c r="E18" s="89">
        <v>91</v>
      </c>
      <c r="F18" s="89">
        <v>94</v>
      </c>
      <c r="G18" s="125"/>
    </row>
    <row r="19" spans="1:7" ht="12.75" customHeight="1" x14ac:dyDescent="0.2">
      <c r="A19" s="80" t="s">
        <v>45</v>
      </c>
      <c r="B19" s="81" t="s">
        <v>33</v>
      </c>
      <c r="C19" s="123">
        <v>97</v>
      </c>
      <c r="D19" s="82">
        <v>92</v>
      </c>
      <c r="E19" s="82">
        <v>100</v>
      </c>
      <c r="F19" s="82">
        <v>100</v>
      </c>
      <c r="G19" s="123"/>
    </row>
    <row r="20" spans="1:7" x14ac:dyDescent="0.2">
      <c r="A20" s="94"/>
      <c r="B20" s="95" t="s">
        <v>32</v>
      </c>
      <c r="C20" s="124">
        <v>88</v>
      </c>
      <c r="D20" s="87">
        <v>88</v>
      </c>
      <c r="E20" s="87">
        <v>88</v>
      </c>
      <c r="F20" s="87">
        <v>88</v>
      </c>
      <c r="G20" s="124">
        <v>88</v>
      </c>
    </row>
    <row r="21" spans="1:7" ht="13.5" thickBot="1" x14ac:dyDescent="0.25">
      <c r="A21" s="96" t="s">
        <v>60</v>
      </c>
      <c r="B21" s="93" t="s">
        <v>61</v>
      </c>
      <c r="C21" s="125">
        <v>93</v>
      </c>
      <c r="D21" s="89">
        <v>90</v>
      </c>
      <c r="E21" s="89">
        <v>89</v>
      </c>
      <c r="F21" s="89">
        <v>90</v>
      </c>
      <c r="G21" s="125"/>
    </row>
    <row r="22" spans="1:7" ht="13.5" thickBot="1" x14ac:dyDescent="0.25">
      <c r="A22" s="30"/>
      <c r="B22" s="30"/>
      <c r="C22" s="30"/>
      <c r="D22" s="30"/>
      <c r="E22" s="30"/>
      <c r="F22" s="30"/>
      <c r="G22" s="30"/>
    </row>
    <row r="23" spans="1:7" ht="16.5" thickBot="1" x14ac:dyDescent="0.3">
      <c r="A23" s="167" t="s">
        <v>62</v>
      </c>
      <c r="B23" s="168"/>
      <c r="C23" s="168"/>
      <c r="D23" s="168"/>
      <c r="E23" s="168"/>
      <c r="F23" s="168"/>
      <c r="G23" s="169"/>
    </row>
    <row r="24" spans="1:7" ht="13.5" thickBot="1" x14ac:dyDescent="0.25">
      <c r="A24" s="97"/>
      <c r="B24" s="98"/>
      <c r="C24" s="98"/>
      <c r="D24" s="98"/>
      <c r="E24" s="98"/>
      <c r="F24" s="98"/>
      <c r="G24" s="99"/>
    </row>
    <row r="25" spans="1:7" ht="26.25" customHeight="1" x14ac:dyDescent="0.2">
      <c r="A25" s="170" t="s">
        <v>68</v>
      </c>
      <c r="B25" s="171"/>
      <c r="C25" s="171"/>
      <c r="D25" s="171"/>
      <c r="E25" s="171"/>
      <c r="F25" s="171"/>
      <c r="G25" s="172"/>
    </row>
    <row r="26" spans="1:7" ht="38.25" customHeight="1" x14ac:dyDescent="0.2">
      <c r="A26" s="174" t="s">
        <v>70</v>
      </c>
      <c r="B26" s="175"/>
      <c r="C26" s="175"/>
      <c r="D26" s="175"/>
      <c r="E26" s="175"/>
      <c r="F26" s="175"/>
      <c r="G26" s="176"/>
    </row>
    <row r="27" spans="1:7" x14ac:dyDescent="0.2">
      <c r="A27" s="177" t="s">
        <v>72</v>
      </c>
      <c r="B27" s="178"/>
      <c r="C27" s="178"/>
      <c r="D27" s="178"/>
      <c r="E27" s="178"/>
      <c r="F27" s="178"/>
      <c r="G27" s="179"/>
    </row>
    <row r="28" spans="1:7" ht="39" customHeight="1" x14ac:dyDescent="0.2">
      <c r="A28" s="180" t="s">
        <v>69</v>
      </c>
      <c r="B28" s="181"/>
      <c r="C28" s="181"/>
      <c r="D28" s="181"/>
      <c r="E28" s="181"/>
      <c r="F28" s="181"/>
      <c r="G28" s="182"/>
    </row>
    <row r="29" spans="1:7" ht="13.5" thickBot="1" x14ac:dyDescent="0.25">
      <c r="A29" s="183" t="s">
        <v>63</v>
      </c>
      <c r="B29" s="184"/>
      <c r="C29" s="184"/>
      <c r="D29" s="184"/>
      <c r="E29" s="184"/>
      <c r="F29" s="184"/>
      <c r="G29" s="185"/>
    </row>
    <row r="30" spans="1:7" x14ac:dyDescent="0.2">
      <c r="A30" s="100"/>
      <c r="B30" s="100"/>
      <c r="C30" s="100"/>
      <c r="D30" s="100"/>
      <c r="E30" s="100"/>
      <c r="F30" s="100"/>
      <c r="G30" s="100"/>
    </row>
    <row r="31" spans="1:7" x14ac:dyDescent="0.2">
      <c r="A31" s="30"/>
      <c r="B31" s="30"/>
      <c r="C31" s="30"/>
      <c r="D31" s="30"/>
      <c r="E31" s="30"/>
      <c r="F31" s="30"/>
      <c r="G31" s="30"/>
    </row>
    <row r="32" spans="1:7" x14ac:dyDescent="0.2">
      <c r="A32" s="30"/>
      <c r="B32" s="30"/>
      <c r="C32" s="30"/>
      <c r="D32" s="30"/>
      <c r="E32" s="30"/>
      <c r="F32" s="30"/>
      <c r="G32" s="30"/>
    </row>
    <row r="33" spans="1:7" x14ac:dyDescent="0.2">
      <c r="A33" s="30"/>
      <c r="B33" s="30"/>
      <c r="C33" s="30"/>
      <c r="D33" s="30"/>
      <c r="E33" s="30"/>
      <c r="F33" s="30"/>
      <c r="G33" s="30"/>
    </row>
    <row r="34" spans="1:7" ht="15.75" x14ac:dyDescent="0.25">
      <c r="A34" s="30"/>
      <c r="B34" s="30"/>
      <c r="C34" s="186" t="s">
        <v>83</v>
      </c>
      <c r="D34" s="186"/>
      <c r="E34" s="186"/>
      <c r="F34" s="186"/>
      <c r="G34" s="186"/>
    </row>
    <row r="35" spans="1:7" x14ac:dyDescent="0.2">
      <c r="A35" s="30"/>
      <c r="B35" s="30"/>
      <c r="C35" s="30"/>
      <c r="D35" s="30"/>
      <c r="E35" s="30"/>
      <c r="F35" s="30"/>
      <c r="G35" s="30"/>
    </row>
    <row r="36" spans="1:7" ht="13.5" thickBot="1" x14ac:dyDescent="0.25">
      <c r="A36" s="30"/>
      <c r="B36" s="30"/>
      <c r="C36" s="30"/>
      <c r="D36" s="30"/>
      <c r="E36" s="30"/>
      <c r="F36" s="30"/>
      <c r="G36" s="30"/>
    </row>
    <row r="37" spans="1:7" ht="16.5" thickBot="1" x14ac:dyDescent="0.3">
      <c r="A37" s="161" t="s">
        <v>76</v>
      </c>
      <c r="B37" s="162"/>
      <c r="C37" s="162"/>
      <c r="D37" s="162"/>
      <c r="E37" s="162"/>
      <c r="F37" s="162"/>
      <c r="G37" s="163"/>
    </row>
    <row r="38" spans="1:7" ht="16.5" thickBot="1" x14ac:dyDescent="0.3">
      <c r="A38" s="161" t="s">
        <v>81</v>
      </c>
      <c r="B38" s="162"/>
      <c r="C38" s="162"/>
      <c r="D38" s="162"/>
      <c r="E38" s="162"/>
      <c r="F38" s="162"/>
      <c r="G38" s="163"/>
    </row>
    <row r="39" spans="1:7" x14ac:dyDescent="0.2">
      <c r="A39" s="30"/>
      <c r="B39" s="30"/>
      <c r="C39" s="30"/>
      <c r="D39" s="30"/>
      <c r="E39" s="30"/>
      <c r="F39" s="30"/>
      <c r="G39" s="30"/>
    </row>
    <row r="40" spans="1:7" x14ac:dyDescent="0.2">
      <c r="A40" s="30"/>
      <c r="B40" s="30"/>
      <c r="C40" s="30"/>
      <c r="D40" s="30"/>
      <c r="E40" s="30"/>
      <c r="F40" s="30"/>
      <c r="G40" s="30"/>
    </row>
    <row r="41" spans="1:7" x14ac:dyDescent="0.2">
      <c r="A41" s="30"/>
      <c r="B41" s="30"/>
      <c r="C41" s="30"/>
      <c r="D41" s="30"/>
      <c r="E41" s="30"/>
      <c r="F41" s="30"/>
      <c r="G41" s="30"/>
    </row>
    <row r="42" spans="1:7" x14ac:dyDescent="0.2">
      <c r="A42" s="30"/>
      <c r="B42" s="30"/>
      <c r="C42" s="30"/>
      <c r="D42" s="30"/>
      <c r="E42" s="30"/>
      <c r="F42" s="30"/>
      <c r="G42" s="30"/>
    </row>
    <row r="43" spans="1:7" x14ac:dyDescent="0.2">
      <c r="A43" s="30"/>
      <c r="B43" s="30"/>
      <c r="C43" s="30"/>
      <c r="D43" s="30"/>
      <c r="E43" s="30"/>
      <c r="F43" s="30"/>
      <c r="G43" s="30"/>
    </row>
    <row r="44" spans="1:7" x14ac:dyDescent="0.2">
      <c r="A44" s="30"/>
      <c r="B44" s="30"/>
      <c r="C44" s="30"/>
      <c r="D44" s="30"/>
      <c r="E44" s="30"/>
      <c r="F44" s="30"/>
      <c r="G44" s="30"/>
    </row>
    <row r="45" spans="1:7" x14ac:dyDescent="0.2">
      <c r="A45" s="30"/>
      <c r="B45" s="30"/>
      <c r="C45" s="30"/>
      <c r="D45" s="30"/>
      <c r="E45" s="30"/>
      <c r="F45" s="30"/>
      <c r="G45" s="30"/>
    </row>
    <row r="46" spans="1:7" x14ac:dyDescent="0.2">
      <c r="A46" s="30"/>
      <c r="B46" s="30"/>
      <c r="C46" s="30"/>
      <c r="D46" s="30"/>
      <c r="E46" s="30"/>
      <c r="F46" s="30"/>
      <c r="G46" s="30"/>
    </row>
    <row r="47" spans="1:7" x14ac:dyDescent="0.2">
      <c r="A47" s="30"/>
      <c r="B47" s="30"/>
      <c r="C47" s="30"/>
      <c r="D47" s="30"/>
      <c r="E47" s="30"/>
      <c r="F47" s="30"/>
      <c r="G47" s="30"/>
    </row>
    <row r="48" spans="1:7" x14ac:dyDescent="0.2">
      <c r="A48" s="30"/>
      <c r="B48" s="30"/>
      <c r="C48" s="30"/>
      <c r="D48" s="30"/>
      <c r="E48" s="30"/>
      <c r="F48" s="30"/>
      <c r="G48" s="30"/>
    </row>
    <row r="49" spans="1:7" x14ac:dyDescent="0.2">
      <c r="A49" s="30"/>
      <c r="B49" s="30"/>
      <c r="C49" s="30"/>
      <c r="D49" s="30"/>
      <c r="E49" s="30"/>
      <c r="F49" s="30"/>
      <c r="G49" s="30"/>
    </row>
    <row r="50" spans="1:7" x14ac:dyDescent="0.2">
      <c r="A50" s="30"/>
      <c r="B50" s="30"/>
      <c r="C50" s="30"/>
      <c r="D50" s="30"/>
      <c r="E50" s="30"/>
      <c r="F50" s="30"/>
      <c r="G50" s="30"/>
    </row>
    <row r="51" spans="1:7" x14ac:dyDescent="0.2">
      <c r="A51" s="30"/>
      <c r="B51" s="30"/>
      <c r="C51" s="30"/>
      <c r="D51" s="30"/>
      <c r="E51" s="30"/>
      <c r="F51" s="30"/>
      <c r="G51" s="30"/>
    </row>
    <row r="52" spans="1:7" x14ac:dyDescent="0.2">
      <c r="A52" s="30"/>
      <c r="B52" s="30"/>
      <c r="C52" s="30"/>
      <c r="D52" s="30"/>
      <c r="E52" s="30"/>
      <c r="F52" s="30"/>
      <c r="G52" s="30"/>
    </row>
    <row r="53" spans="1:7" x14ac:dyDescent="0.2">
      <c r="A53" s="30"/>
      <c r="B53" s="30"/>
      <c r="C53" s="30"/>
      <c r="D53" s="30"/>
      <c r="E53" s="30"/>
      <c r="F53" s="30"/>
      <c r="G53" s="30"/>
    </row>
    <row r="54" spans="1:7" x14ac:dyDescent="0.2">
      <c r="A54" s="30"/>
      <c r="B54" s="30"/>
      <c r="C54" s="30"/>
      <c r="D54" s="30"/>
      <c r="E54" s="30"/>
      <c r="F54" s="30"/>
      <c r="G54" s="30"/>
    </row>
    <row r="55" spans="1:7" x14ac:dyDescent="0.2">
      <c r="A55" s="30"/>
      <c r="B55" s="30"/>
      <c r="C55" s="30"/>
      <c r="D55" s="30"/>
      <c r="E55" s="30"/>
      <c r="F55" s="30"/>
      <c r="G55" s="30"/>
    </row>
    <row r="56" spans="1:7" x14ac:dyDescent="0.2">
      <c r="A56" s="30"/>
      <c r="B56" s="30"/>
      <c r="C56" s="30"/>
      <c r="D56" s="30"/>
      <c r="E56" s="30"/>
      <c r="F56" s="30"/>
      <c r="G56" s="30"/>
    </row>
    <row r="57" spans="1:7" x14ac:dyDescent="0.2">
      <c r="A57" s="30"/>
      <c r="B57" s="30"/>
      <c r="C57" s="30"/>
      <c r="D57" s="30"/>
      <c r="E57" s="30"/>
      <c r="F57" s="30"/>
      <c r="G57" s="30"/>
    </row>
    <row r="58" spans="1:7" x14ac:dyDescent="0.2">
      <c r="A58" s="30"/>
      <c r="B58" s="30"/>
      <c r="C58" s="30"/>
      <c r="D58" s="30"/>
      <c r="E58" s="30"/>
      <c r="F58" s="30"/>
      <c r="G58" s="30"/>
    </row>
    <row r="59" spans="1:7" x14ac:dyDescent="0.2">
      <c r="A59" s="30"/>
      <c r="B59" s="30"/>
      <c r="C59" s="30"/>
      <c r="D59" s="30"/>
      <c r="E59" s="30"/>
      <c r="F59" s="30"/>
      <c r="G59" s="30"/>
    </row>
    <row r="60" spans="1:7" x14ac:dyDescent="0.2">
      <c r="A60" s="30"/>
      <c r="B60" s="30"/>
      <c r="C60" s="30"/>
      <c r="D60" s="30"/>
      <c r="E60" s="30"/>
      <c r="F60" s="30"/>
      <c r="G60" s="30"/>
    </row>
    <row r="61" spans="1:7" x14ac:dyDescent="0.2">
      <c r="A61" s="30"/>
      <c r="B61" s="30"/>
      <c r="C61" s="30"/>
      <c r="D61" s="30"/>
      <c r="E61" s="30"/>
      <c r="F61" s="30"/>
      <c r="G61" s="30"/>
    </row>
    <row r="62" spans="1:7" x14ac:dyDescent="0.2">
      <c r="A62" s="30"/>
      <c r="B62" s="30"/>
      <c r="C62" s="30"/>
      <c r="D62" s="30"/>
      <c r="E62" s="30"/>
      <c r="F62" s="30"/>
      <c r="G62" s="30"/>
    </row>
    <row r="63" spans="1:7" x14ac:dyDescent="0.2">
      <c r="A63" s="30"/>
      <c r="B63" s="30"/>
      <c r="C63" s="30"/>
      <c r="D63" s="30"/>
      <c r="E63" s="30"/>
      <c r="F63" s="30"/>
      <c r="G63" s="30"/>
    </row>
    <row r="64" spans="1:7" x14ac:dyDescent="0.2">
      <c r="A64" s="30"/>
      <c r="B64" s="30"/>
      <c r="C64" s="30"/>
      <c r="D64" s="30"/>
      <c r="E64" s="30"/>
      <c r="F64" s="30"/>
      <c r="G64" s="30"/>
    </row>
    <row r="65" spans="1:7" x14ac:dyDescent="0.2">
      <c r="A65" s="30"/>
      <c r="B65" s="30"/>
      <c r="C65" s="30"/>
      <c r="D65" s="30"/>
      <c r="E65" s="30"/>
      <c r="F65" s="30"/>
      <c r="G65" s="30"/>
    </row>
    <row r="66" spans="1:7" x14ac:dyDescent="0.2">
      <c r="A66" s="30"/>
      <c r="B66" s="30"/>
      <c r="C66" s="30"/>
      <c r="D66" s="30"/>
      <c r="E66" s="30"/>
      <c r="F66" s="30"/>
      <c r="G66" s="30"/>
    </row>
    <row r="67" spans="1:7" x14ac:dyDescent="0.2">
      <c r="A67" s="30"/>
      <c r="B67" s="30"/>
      <c r="C67" s="30"/>
      <c r="D67" s="30"/>
      <c r="E67" s="30"/>
      <c r="F67" s="30"/>
      <c r="G67" s="30"/>
    </row>
    <row r="68" spans="1:7" x14ac:dyDescent="0.2">
      <c r="A68" s="30"/>
      <c r="B68" s="30"/>
      <c r="C68" s="30"/>
      <c r="D68" s="30"/>
      <c r="E68" s="30"/>
      <c r="F68" s="30"/>
      <c r="G68" s="30"/>
    </row>
    <row r="69" spans="1:7" x14ac:dyDescent="0.2">
      <c r="A69" s="30"/>
      <c r="B69" s="30"/>
      <c r="C69" s="30"/>
      <c r="D69" s="30"/>
      <c r="E69" s="30"/>
      <c r="F69" s="30"/>
      <c r="G69" s="30"/>
    </row>
    <row r="70" spans="1:7" x14ac:dyDescent="0.2">
      <c r="A70" s="30"/>
      <c r="B70" s="30"/>
      <c r="C70" s="30"/>
      <c r="D70" s="30"/>
      <c r="E70" s="30"/>
      <c r="F70" s="30"/>
      <c r="G70" s="30"/>
    </row>
    <row r="71" spans="1:7" x14ac:dyDescent="0.2">
      <c r="A71" s="30"/>
      <c r="B71" s="30"/>
      <c r="C71" s="30"/>
      <c r="D71" s="30"/>
      <c r="E71" s="30"/>
      <c r="F71" s="30"/>
      <c r="G71" s="30"/>
    </row>
    <row r="72" spans="1:7" x14ac:dyDescent="0.2">
      <c r="A72" s="30"/>
      <c r="B72" s="30"/>
      <c r="C72" s="30"/>
      <c r="D72" s="30"/>
      <c r="E72" s="30"/>
      <c r="F72" s="30"/>
      <c r="G72" s="30"/>
    </row>
    <row r="73" spans="1:7" x14ac:dyDescent="0.2">
      <c r="A73" s="30"/>
      <c r="B73" s="30"/>
      <c r="C73" s="30"/>
      <c r="D73" s="30"/>
      <c r="E73" s="30"/>
      <c r="F73" s="30"/>
      <c r="G73" s="30"/>
    </row>
    <row r="74" spans="1:7" x14ac:dyDescent="0.2">
      <c r="A74" s="30"/>
      <c r="B74" s="30"/>
      <c r="C74" s="30"/>
      <c r="D74" s="30"/>
      <c r="E74" s="30"/>
      <c r="F74" s="30"/>
      <c r="G74" s="30"/>
    </row>
    <row r="75" spans="1:7" x14ac:dyDescent="0.2">
      <c r="A75" s="30"/>
      <c r="B75" s="30"/>
      <c r="C75" s="30"/>
      <c r="D75" s="30"/>
      <c r="E75" s="30"/>
      <c r="F75" s="30"/>
      <c r="G75" s="30"/>
    </row>
    <row r="76" spans="1:7" x14ac:dyDescent="0.2">
      <c r="A76" s="30"/>
      <c r="B76" s="30"/>
      <c r="C76" s="30"/>
      <c r="D76" s="30"/>
      <c r="E76" s="30"/>
      <c r="F76" s="30"/>
      <c r="G76" s="30"/>
    </row>
    <row r="77" spans="1:7" x14ac:dyDescent="0.2">
      <c r="A77" s="30"/>
      <c r="B77" s="30"/>
      <c r="C77" s="30"/>
      <c r="D77" s="30"/>
      <c r="E77" s="30"/>
      <c r="F77" s="30"/>
      <c r="G77" s="30"/>
    </row>
    <row r="78" spans="1:7" x14ac:dyDescent="0.2">
      <c r="A78" s="30"/>
      <c r="B78" s="30"/>
      <c r="C78" s="30"/>
      <c r="D78" s="30"/>
      <c r="E78" s="30"/>
      <c r="F78" s="30"/>
      <c r="G78" s="30"/>
    </row>
    <row r="79" spans="1:7" x14ac:dyDescent="0.2">
      <c r="A79" s="30"/>
      <c r="B79" s="30"/>
      <c r="C79" s="30"/>
      <c r="D79" s="30"/>
      <c r="E79" s="30"/>
      <c r="F79" s="30"/>
      <c r="G79" s="30"/>
    </row>
    <row r="80" spans="1:7" x14ac:dyDescent="0.2">
      <c r="A80" s="30"/>
      <c r="B80" s="30"/>
      <c r="C80" s="30"/>
      <c r="D80" s="30"/>
      <c r="E80" s="30"/>
      <c r="F80" s="30"/>
      <c r="G80" s="30"/>
    </row>
    <row r="81" spans="1:7" x14ac:dyDescent="0.2">
      <c r="A81" s="30"/>
      <c r="B81" s="30"/>
      <c r="C81" s="30"/>
      <c r="D81" s="30"/>
      <c r="E81" s="30"/>
      <c r="F81" s="30"/>
      <c r="G81" s="30"/>
    </row>
    <row r="82" spans="1:7" x14ac:dyDescent="0.2">
      <c r="A82" s="30"/>
      <c r="B82" s="30"/>
      <c r="C82" s="30"/>
      <c r="D82" s="30"/>
      <c r="E82" s="30"/>
      <c r="F82" s="30"/>
      <c r="G82" s="30"/>
    </row>
    <row r="83" spans="1:7" x14ac:dyDescent="0.2">
      <c r="A83" s="30"/>
      <c r="B83" s="30"/>
      <c r="C83" s="30"/>
      <c r="D83" s="30"/>
      <c r="E83" s="30"/>
      <c r="F83" s="30"/>
      <c r="G83" s="30"/>
    </row>
    <row r="84" spans="1:7" x14ac:dyDescent="0.2">
      <c r="A84" s="30"/>
      <c r="B84" s="30"/>
      <c r="C84" s="30"/>
      <c r="D84" s="30"/>
      <c r="E84" s="30"/>
      <c r="F84" s="30"/>
      <c r="G84" s="30"/>
    </row>
    <row r="85" spans="1:7" x14ac:dyDescent="0.2">
      <c r="A85" s="30"/>
      <c r="B85" s="30"/>
      <c r="C85" s="30"/>
      <c r="D85" s="30"/>
      <c r="E85" s="30"/>
      <c r="F85" s="30"/>
      <c r="G85" s="30"/>
    </row>
    <row r="86" spans="1:7" x14ac:dyDescent="0.2">
      <c r="A86" s="30"/>
      <c r="B86" s="30"/>
      <c r="C86" s="30"/>
      <c r="D86" s="30"/>
      <c r="E86" s="30"/>
      <c r="F86" s="30"/>
      <c r="G86" s="30"/>
    </row>
    <row r="87" spans="1:7" x14ac:dyDescent="0.2">
      <c r="A87" s="30"/>
      <c r="B87" s="30"/>
      <c r="C87" s="30"/>
      <c r="D87" s="30"/>
      <c r="E87" s="30"/>
      <c r="F87" s="30"/>
      <c r="G87" s="30"/>
    </row>
    <row r="88" spans="1:7" x14ac:dyDescent="0.2">
      <c r="A88" s="30"/>
      <c r="B88" s="30"/>
      <c r="C88" s="30"/>
      <c r="D88" s="30"/>
      <c r="E88" s="30"/>
      <c r="F88" s="30"/>
      <c r="G88" s="30"/>
    </row>
    <row r="89" spans="1:7" ht="15.75" x14ac:dyDescent="0.25">
      <c r="A89" s="173"/>
      <c r="B89" s="173"/>
      <c r="C89" s="173"/>
      <c r="D89" s="173"/>
      <c r="E89" s="30"/>
      <c r="F89" s="30"/>
      <c r="G89" s="30"/>
    </row>
    <row r="90" spans="1:7" x14ac:dyDescent="0.2">
      <c r="A90" s="30"/>
      <c r="B90" s="30"/>
      <c r="C90" s="30"/>
      <c r="D90" s="30"/>
      <c r="E90" s="30"/>
      <c r="F90" s="30"/>
      <c r="G90" s="30"/>
    </row>
    <row r="91" spans="1:7" x14ac:dyDescent="0.2">
      <c r="A91" s="30"/>
      <c r="B91" s="30"/>
      <c r="C91" s="30"/>
      <c r="D91" s="30"/>
      <c r="E91" s="30"/>
      <c r="F91" s="30"/>
      <c r="G91" s="30"/>
    </row>
    <row r="92" spans="1:7" x14ac:dyDescent="0.2">
      <c r="A92" s="30"/>
      <c r="B92" s="30"/>
      <c r="C92" s="30"/>
      <c r="D92" s="30"/>
      <c r="E92" s="30"/>
      <c r="F92" s="30"/>
      <c r="G92" s="30"/>
    </row>
    <row r="93" spans="1:7" x14ac:dyDescent="0.2">
      <c r="A93" s="30"/>
      <c r="B93" s="30"/>
      <c r="C93" s="30"/>
      <c r="D93" s="30"/>
      <c r="E93" s="30"/>
      <c r="F93" s="30"/>
      <c r="G93" s="30"/>
    </row>
    <row r="94" spans="1:7" x14ac:dyDescent="0.2">
      <c r="A94" s="30"/>
      <c r="B94" s="30"/>
      <c r="C94" s="30"/>
      <c r="D94" s="30"/>
      <c r="E94" s="30"/>
      <c r="F94" s="30"/>
      <c r="G94" s="30"/>
    </row>
  </sheetData>
  <sheetProtection password="C98E" sheet="1" objects="1" scenarios="1"/>
  <mergeCells count="12">
    <mergeCell ref="A1:G1"/>
    <mergeCell ref="A2:G2"/>
    <mergeCell ref="A23:G23"/>
    <mergeCell ref="A25:G25"/>
    <mergeCell ref="A89:D89"/>
    <mergeCell ref="A26:G26"/>
    <mergeCell ref="A27:G27"/>
    <mergeCell ref="A28:G28"/>
    <mergeCell ref="A29:G29"/>
    <mergeCell ref="A37:G37"/>
    <mergeCell ref="A38:G38"/>
    <mergeCell ref="C34:G34"/>
  </mergeCells>
  <phoneticPr fontId="4" type="noConversion"/>
  <printOptions horizontalCentered="1"/>
  <pageMargins left="0.34" right="0.24" top="0.32" bottom="0.23" header="0.25" footer="0.18"/>
  <pageSetup paperSize="9" orientation="landscape" r:id="rId1"/>
  <headerFooter alignWithMargins="0"/>
  <rowBreaks count="1" manualBreakCount="1">
    <brk id="3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4:Q36"/>
  <sheetViews>
    <sheetView zoomScaleNormal="100" workbookViewId="0">
      <selection activeCell="D12" sqref="D12:D22"/>
    </sheetView>
  </sheetViews>
  <sheetFormatPr defaultColWidth="9.140625" defaultRowHeight="12.75" x14ac:dyDescent="0.2"/>
  <cols>
    <col min="1" max="3" width="8.5703125" style="30" customWidth="1"/>
    <col min="4" max="17" width="7.7109375" style="30" customWidth="1"/>
    <col min="18" max="16384" width="9.140625" style="30"/>
  </cols>
  <sheetData>
    <row r="4" spans="1:17" ht="13.5" thickBot="1" x14ac:dyDescent="0.25">
      <c r="P4" s="71"/>
    </row>
    <row r="5" spans="1:17" ht="13.5" thickBot="1" x14ac:dyDescent="0.25">
      <c r="A5" s="30" t="s">
        <v>71</v>
      </c>
      <c r="C5" s="193"/>
      <c r="D5" s="194"/>
      <c r="E5" s="194"/>
      <c r="F5" s="140"/>
      <c r="I5" s="30" t="s">
        <v>7</v>
      </c>
      <c r="K5" s="139" t="s">
        <v>65</v>
      </c>
      <c r="L5" s="195"/>
      <c r="M5" s="195"/>
      <c r="N5" s="196"/>
    </row>
    <row r="6" spans="1:17" ht="13.5" thickBot="1" x14ac:dyDescent="0.25">
      <c r="A6" s="30" t="s">
        <v>64</v>
      </c>
      <c r="C6" s="139" t="s">
        <v>75</v>
      </c>
      <c r="D6" s="195"/>
      <c r="E6" s="195"/>
      <c r="F6" s="197"/>
    </row>
    <row r="7" spans="1:17" ht="13.5" thickBot="1" x14ac:dyDescent="0.25">
      <c r="A7" s="30" t="s">
        <v>8</v>
      </c>
      <c r="F7" s="198" t="str">
        <f>PAINEL!G3</f>
        <v>4º TRIMESTRE / 2014</v>
      </c>
      <c r="G7" s="195"/>
      <c r="H7" s="195"/>
      <c r="I7" s="196"/>
    </row>
    <row r="8" spans="1:17" ht="13.5" thickBot="1" x14ac:dyDescent="0.25">
      <c r="A8" s="30" t="s">
        <v>9</v>
      </c>
      <c r="C8" s="101">
        <f>'CASA DA ADV'!C8+'FORUM '!C8</f>
        <v>58</v>
      </c>
    </row>
    <row r="9" spans="1:17" x14ac:dyDescent="0.2">
      <c r="L9" s="71"/>
      <c r="M9" s="71"/>
    </row>
    <row r="10" spans="1:17" ht="13.5" thickBot="1" x14ac:dyDescent="0.25"/>
    <row r="11" spans="1:17" ht="48.75" customHeight="1" thickBot="1" x14ac:dyDescent="0.25">
      <c r="A11" s="199" t="s">
        <v>10</v>
      </c>
      <c r="B11" s="200"/>
      <c r="C11" s="201"/>
      <c r="D11" s="102" t="s">
        <v>11</v>
      </c>
      <c r="E11" s="103" t="s">
        <v>12</v>
      </c>
      <c r="F11" s="103" t="s">
        <v>13</v>
      </c>
      <c r="G11" s="103" t="s">
        <v>14</v>
      </c>
      <c r="H11" s="103" t="s">
        <v>15</v>
      </c>
      <c r="I11" s="103" t="s">
        <v>16</v>
      </c>
      <c r="J11" s="103" t="s">
        <v>17</v>
      </c>
      <c r="K11" s="103" t="s">
        <v>18</v>
      </c>
      <c r="L11" s="103" t="s">
        <v>19</v>
      </c>
      <c r="M11" s="103" t="s">
        <v>20</v>
      </c>
      <c r="N11" s="103" t="s">
        <v>21</v>
      </c>
      <c r="O11" s="103" t="s">
        <v>22</v>
      </c>
      <c r="P11" s="104" t="s">
        <v>43</v>
      </c>
      <c r="Q11" s="105" t="s">
        <v>23</v>
      </c>
    </row>
    <row r="12" spans="1:17" x14ac:dyDescent="0.2">
      <c r="A12" s="202" t="s">
        <v>24</v>
      </c>
      <c r="B12" s="203"/>
      <c r="C12" s="204"/>
      <c r="D12" s="117">
        <f>'CASA DA ADV'!D12+'FORUM '!D12</f>
        <v>23</v>
      </c>
      <c r="E12" s="111">
        <f t="shared" ref="E12:E17" si="0">D12/$C$8</f>
        <v>0.39655172413793105</v>
      </c>
      <c r="F12" s="115">
        <f>'CASA DA ADV'!F12+'FORUM '!F12</f>
        <v>22</v>
      </c>
      <c r="G12" s="111">
        <f t="shared" ref="G12:G17" si="1">F12/$C$8</f>
        <v>0.37931034482758619</v>
      </c>
      <c r="H12" s="115">
        <f>'CASA DA ADV'!H12+'FORUM '!H12</f>
        <v>9</v>
      </c>
      <c r="I12" s="111">
        <f t="shared" ref="I12:I17" si="2">H12/$C$8</f>
        <v>0.15517241379310345</v>
      </c>
      <c r="J12" s="115">
        <f>'CASA DA ADV'!J12+'FORUM '!J12</f>
        <v>3</v>
      </c>
      <c r="K12" s="111">
        <f t="shared" ref="K12:K17" si="3">J12/$C$8</f>
        <v>5.1724137931034482E-2</v>
      </c>
      <c r="L12" s="115">
        <f>'CASA DA ADV'!L12+'FORUM '!L12</f>
        <v>0</v>
      </c>
      <c r="M12" s="111">
        <f t="shared" ref="M12:M17" si="4">L12/$C$8</f>
        <v>0</v>
      </c>
      <c r="N12" s="115">
        <f>'CASA DA ADV'!N12+'FORUM '!N12</f>
        <v>1</v>
      </c>
      <c r="O12" s="111">
        <f t="shared" ref="O12:O22" si="5">N12/$C$8</f>
        <v>1.7241379310344827E-2</v>
      </c>
      <c r="P12" s="116">
        <f>SUM(D12+F12+H12)/(C8-N12)</f>
        <v>0.94736842105263153</v>
      </c>
      <c r="Q12" s="112">
        <f>SUM(D12+F12+H12+J12+L12+N12)/C8</f>
        <v>1</v>
      </c>
    </row>
    <row r="13" spans="1:17" x14ac:dyDescent="0.2">
      <c r="A13" s="187" t="s">
        <v>2</v>
      </c>
      <c r="B13" s="188"/>
      <c r="C13" s="189"/>
      <c r="D13" s="118">
        <f>'CASA DA ADV'!D13+'FORUM '!D13</f>
        <v>36</v>
      </c>
      <c r="E13" s="31">
        <f t="shared" si="0"/>
        <v>0.62068965517241381</v>
      </c>
      <c r="F13" s="106">
        <f>'CASA DA ADV'!F13+'FORUM '!F13</f>
        <v>20</v>
      </c>
      <c r="G13" s="31">
        <f t="shared" si="1"/>
        <v>0.34482758620689657</v>
      </c>
      <c r="H13" s="106">
        <f>'CASA DA ADV'!H13+'FORUM '!H13</f>
        <v>1</v>
      </c>
      <c r="I13" s="31">
        <f t="shared" si="2"/>
        <v>1.7241379310344827E-2</v>
      </c>
      <c r="J13" s="106">
        <f>'CASA DA ADV'!J13+'FORUM '!J13</f>
        <v>0</v>
      </c>
      <c r="K13" s="31">
        <f t="shared" si="3"/>
        <v>0</v>
      </c>
      <c r="L13" s="106">
        <f>'CASA DA ADV'!L13+'FORUM '!L13</f>
        <v>0</v>
      </c>
      <c r="M13" s="31">
        <f t="shared" si="4"/>
        <v>0</v>
      </c>
      <c r="N13" s="106">
        <f>'CASA DA ADV'!N13+'FORUM '!N13</f>
        <v>1</v>
      </c>
      <c r="O13" s="31">
        <f t="shared" si="5"/>
        <v>1.7241379310344827E-2</v>
      </c>
      <c r="P13" s="75">
        <f>SUM(D13+F13+H13)/(C8-N13)</f>
        <v>1</v>
      </c>
      <c r="Q13" s="32">
        <f>SUM(D13+F13+H13+J13+L13+N13)/C8</f>
        <v>1</v>
      </c>
    </row>
    <row r="14" spans="1:17" ht="12.75" customHeight="1" x14ac:dyDescent="0.2">
      <c r="A14" s="190" t="s">
        <v>50</v>
      </c>
      <c r="B14" s="191"/>
      <c r="C14" s="192"/>
      <c r="D14" s="118">
        <f>'CASA DA ADV'!D14+'FORUM '!D14</f>
        <v>53</v>
      </c>
      <c r="E14" s="31">
        <f t="shared" si="0"/>
        <v>0.91379310344827591</v>
      </c>
      <c r="F14" s="106">
        <f>'CASA DA ADV'!F14+'FORUM '!F14</f>
        <v>4</v>
      </c>
      <c r="G14" s="31">
        <f t="shared" si="1"/>
        <v>6.8965517241379309E-2</v>
      </c>
      <c r="H14" s="106">
        <f>'CASA DA ADV'!H14+'FORUM '!H14</f>
        <v>0</v>
      </c>
      <c r="I14" s="31">
        <f t="shared" si="2"/>
        <v>0</v>
      </c>
      <c r="J14" s="106">
        <f>'CASA DA ADV'!J14+'FORUM '!J14</f>
        <v>0</v>
      </c>
      <c r="K14" s="31">
        <f t="shared" si="3"/>
        <v>0</v>
      </c>
      <c r="L14" s="106">
        <f>'CASA DA ADV'!L14+'FORUM '!L14</f>
        <v>0</v>
      </c>
      <c r="M14" s="31">
        <f t="shared" si="4"/>
        <v>0</v>
      </c>
      <c r="N14" s="106">
        <f>'CASA DA ADV'!N14+'FORUM '!N14</f>
        <v>1</v>
      </c>
      <c r="O14" s="31">
        <f t="shared" si="5"/>
        <v>1.7241379310344827E-2</v>
      </c>
      <c r="P14" s="75">
        <f>SUM(D14+F14+H14)/(C8-N14)</f>
        <v>1</v>
      </c>
      <c r="Q14" s="32">
        <f>SUM(D14+F14+H14+J14+L14+N14)/C8</f>
        <v>1</v>
      </c>
    </row>
    <row r="15" spans="1:17" x14ac:dyDescent="0.2">
      <c r="A15" s="187" t="s">
        <v>25</v>
      </c>
      <c r="B15" s="188"/>
      <c r="C15" s="189"/>
      <c r="D15" s="118">
        <f>'CASA DA ADV'!D15+'FORUM '!D15</f>
        <v>14</v>
      </c>
      <c r="E15" s="31">
        <f t="shared" si="0"/>
        <v>0.2413793103448276</v>
      </c>
      <c r="F15" s="106">
        <f>'CASA DA ADV'!F15+'FORUM '!F15</f>
        <v>24</v>
      </c>
      <c r="G15" s="31">
        <f t="shared" si="1"/>
        <v>0.41379310344827586</v>
      </c>
      <c r="H15" s="106">
        <f>'CASA DA ADV'!H15+'FORUM '!H15</f>
        <v>13</v>
      </c>
      <c r="I15" s="31">
        <f t="shared" si="2"/>
        <v>0.22413793103448276</v>
      </c>
      <c r="J15" s="106">
        <f>'CASA DA ADV'!J15+'FORUM '!J15</f>
        <v>4</v>
      </c>
      <c r="K15" s="31">
        <f t="shared" si="3"/>
        <v>6.8965517241379309E-2</v>
      </c>
      <c r="L15" s="106">
        <f>'CASA DA ADV'!L15+'FORUM '!L15</f>
        <v>2</v>
      </c>
      <c r="M15" s="31">
        <f t="shared" si="4"/>
        <v>3.4482758620689655E-2</v>
      </c>
      <c r="N15" s="106">
        <f>'CASA DA ADV'!N15+'FORUM '!N15</f>
        <v>1</v>
      </c>
      <c r="O15" s="31">
        <f t="shared" si="5"/>
        <v>1.7241379310344827E-2</v>
      </c>
      <c r="P15" s="75">
        <f>SUM(D15+F15+H15)/(C8-N15)</f>
        <v>0.89473684210526316</v>
      </c>
      <c r="Q15" s="32">
        <f>SUM(D15+F15+H15+J15+L15+N15)/C8</f>
        <v>1</v>
      </c>
    </row>
    <row r="16" spans="1:17" x14ac:dyDescent="0.2">
      <c r="A16" s="187" t="s">
        <v>44</v>
      </c>
      <c r="B16" s="188"/>
      <c r="C16" s="189"/>
      <c r="D16" s="118">
        <f>'CASA DA ADV'!D16+'FORUM '!D16</f>
        <v>3</v>
      </c>
      <c r="E16" s="31">
        <f t="shared" si="0"/>
        <v>5.1724137931034482E-2</v>
      </c>
      <c r="F16" s="106">
        <f>'CASA DA ADV'!F16+'FORUM '!F16</f>
        <v>3</v>
      </c>
      <c r="G16" s="31">
        <f t="shared" si="1"/>
        <v>5.1724137931034482E-2</v>
      </c>
      <c r="H16" s="106">
        <f>'CASA DA ADV'!H16+'FORUM '!H16</f>
        <v>7</v>
      </c>
      <c r="I16" s="31">
        <f t="shared" si="2"/>
        <v>0.1206896551724138</v>
      </c>
      <c r="J16" s="106">
        <f>'CASA DA ADV'!J16+'FORUM '!J16</f>
        <v>9</v>
      </c>
      <c r="K16" s="31">
        <f t="shared" si="3"/>
        <v>0.15517241379310345</v>
      </c>
      <c r="L16" s="106">
        <f>'CASA DA ADV'!L16+'FORUM '!L16</f>
        <v>6</v>
      </c>
      <c r="M16" s="31">
        <f t="shared" si="4"/>
        <v>0.10344827586206896</v>
      </c>
      <c r="N16" s="106">
        <f>'CASA DA ADV'!N16+'FORUM '!N16</f>
        <v>30</v>
      </c>
      <c r="O16" s="31">
        <f t="shared" si="5"/>
        <v>0.51724137931034486</v>
      </c>
      <c r="P16" s="75">
        <f>SUM(D16+F16+H16)/(C8-N16)</f>
        <v>0.4642857142857143</v>
      </c>
      <c r="Q16" s="32">
        <f>SUM(D16+F16+H16+J16+L16+N16)/C8</f>
        <v>1</v>
      </c>
    </row>
    <row r="17" spans="1:17" ht="13.5" thickBot="1" x14ac:dyDescent="0.25">
      <c r="A17" s="216" t="s">
        <v>45</v>
      </c>
      <c r="B17" s="217"/>
      <c r="C17" s="218"/>
      <c r="D17" s="119">
        <f>'CASA DA ADV'!D17+'FORUM '!D17</f>
        <v>5</v>
      </c>
      <c r="E17" s="34">
        <f t="shared" si="0"/>
        <v>8.6206896551724144E-2</v>
      </c>
      <c r="F17" s="107">
        <f>'CASA DA ADV'!F17+'FORUM '!F17</f>
        <v>2</v>
      </c>
      <c r="G17" s="34">
        <f t="shared" si="1"/>
        <v>3.4482758620689655E-2</v>
      </c>
      <c r="H17" s="107">
        <f>'CASA DA ADV'!H17+'FORUM '!H17</f>
        <v>7</v>
      </c>
      <c r="I17" s="34">
        <f t="shared" si="2"/>
        <v>0.1206896551724138</v>
      </c>
      <c r="J17" s="107">
        <f>'CASA DA ADV'!J17+'FORUM '!J17</f>
        <v>8</v>
      </c>
      <c r="K17" s="34">
        <f t="shared" si="3"/>
        <v>0.13793103448275862</v>
      </c>
      <c r="L17" s="107">
        <f>'CASA DA ADV'!L17+'FORUM '!L17</f>
        <v>6</v>
      </c>
      <c r="M17" s="34">
        <f t="shared" si="4"/>
        <v>0.10344827586206896</v>
      </c>
      <c r="N17" s="107">
        <f>'CASA DA ADV'!N17+'FORUM '!N17</f>
        <v>30</v>
      </c>
      <c r="O17" s="34">
        <f t="shared" si="5"/>
        <v>0.51724137931034486</v>
      </c>
      <c r="P17" s="108">
        <f>SUM(D17+F17+H17)/(C8-N17)</f>
        <v>0.5</v>
      </c>
      <c r="Q17" s="33">
        <f>SUM(D17+F17+H17+J17+L17+N17)/C8</f>
        <v>1</v>
      </c>
    </row>
    <row r="18" spans="1:17" x14ac:dyDescent="0.2">
      <c r="A18" s="219" t="s">
        <v>26</v>
      </c>
      <c r="B18" s="220"/>
      <c r="C18" s="221"/>
      <c r="D18" s="117">
        <f>'CASA DA ADV'!D18+'FORUM '!D18</f>
        <v>6</v>
      </c>
      <c r="E18" s="111">
        <f>D18/$C$8</f>
        <v>0.10344827586206896</v>
      </c>
      <c r="F18" s="115">
        <f>'CASA DA ADV'!F18+'FORUM '!F18</f>
        <v>16</v>
      </c>
      <c r="G18" s="111">
        <f>F18/$C$8</f>
        <v>0.27586206896551724</v>
      </c>
      <c r="H18" s="115">
        <f>'CASA DA ADV'!H18+'FORUM '!H18</f>
        <v>1</v>
      </c>
      <c r="I18" s="111">
        <f>H18/$C$8</f>
        <v>1.7241379310344827E-2</v>
      </c>
      <c r="J18" s="115">
        <f>'CASA DA ADV'!J18+'FORUM '!J18</f>
        <v>2</v>
      </c>
      <c r="K18" s="111">
        <f>J18/$C$8</f>
        <v>3.4482758620689655E-2</v>
      </c>
      <c r="L18" s="115">
        <f>'CASA DA ADV'!L18+'FORUM '!L18</f>
        <v>1</v>
      </c>
      <c r="M18" s="111">
        <f>L18/$C$8</f>
        <v>1.7241379310344827E-2</v>
      </c>
      <c r="N18" s="115">
        <f>'CASA DA ADV'!N18+'FORUM '!N18</f>
        <v>32</v>
      </c>
      <c r="O18" s="111">
        <f t="shared" si="5"/>
        <v>0.55172413793103448</v>
      </c>
      <c r="P18" s="116">
        <f>SUM(D18+F18+H18)/(C8-N18)</f>
        <v>0.88461538461538458</v>
      </c>
      <c r="Q18" s="112">
        <f>SUM(D18+F18+H18+J18+L18+N18)/C8</f>
        <v>1</v>
      </c>
    </row>
    <row r="19" spans="1:17" x14ac:dyDescent="0.2">
      <c r="A19" s="207" t="s">
        <v>6</v>
      </c>
      <c r="B19" s="208"/>
      <c r="C19" s="209"/>
      <c r="D19" s="118">
        <f>'CASA DA ADV'!D19+'FORUM '!D19</f>
        <v>8</v>
      </c>
      <c r="E19" s="31">
        <f>D19/$C$8</f>
        <v>0.13793103448275862</v>
      </c>
      <c r="F19" s="106">
        <f>'CASA DA ADV'!F19+'FORUM '!F19</f>
        <v>16</v>
      </c>
      <c r="G19" s="31">
        <f>F19/$C$8</f>
        <v>0.27586206896551724</v>
      </c>
      <c r="H19" s="106">
        <f>'CASA DA ADV'!H19+'FORUM '!H19</f>
        <v>1</v>
      </c>
      <c r="I19" s="31">
        <f>H19/$C$8</f>
        <v>1.7241379310344827E-2</v>
      </c>
      <c r="J19" s="106">
        <f>'CASA DA ADV'!J19+'FORUM '!J19</f>
        <v>1</v>
      </c>
      <c r="K19" s="31">
        <f>J19/$C$8</f>
        <v>1.7241379310344827E-2</v>
      </c>
      <c r="L19" s="106">
        <f>'CASA DA ADV'!L19+'FORUM '!L19</f>
        <v>0</v>
      </c>
      <c r="M19" s="31">
        <f>L19/$C$8</f>
        <v>0</v>
      </c>
      <c r="N19" s="106">
        <f>'CASA DA ADV'!N19+'FORUM '!N19</f>
        <v>32</v>
      </c>
      <c r="O19" s="31">
        <f t="shared" si="5"/>
        <v>0.55172413793103448</v>
      </c>
      <c r="P19" s="75">
        <f>SUM(D19+F19+H19)/(C8-N19)</f>
        <v>0.96153846153846156</v>
      </c>
      <c r="Q19" s="32">
        <f>SUM(D19+F19+H19+J19+L19+N19)/C8</f>
        <v>1</v>
      </c>
    </row>
    <row r="20" spans="1:17" x14ac:dyDescent="0.2">
      <c r="A20" s="207" t="s">
        <v>46</v>
      </c>
      <c r="B20" s="208"/>
      <c r="C20" s="209"/>
      <c r="D20" s="118">
        <f>'CASA DA ADV'!D20+'FORUM '!D20</f>
        <v>8</v>
      </c>
      <c r="E20" s="31">
        <f>D20/$C$8</f>
        <v>0.13793103448275862</v>
      </c>
      <c r="F20" s="106">
        <f>'CASA DA ADV'!F20+'FORUM '!F20</f>
        <v>15</v>
      </c>
      <c r="G20" s="31">
        <f>F20/$C$8</f>
        <v>0.25862068965517243</v>
      </c>
      <c r="H20" s="106">
        <f>'CASA DA ADV'!H20+'FORUM '!H20</f>
        <v>2</v>
      </c>
      <c r="I20" s="31">
        <f>H20/$C$8</f>
        <v>3.4482758620689655E-2</v>
      </c>
      <c r="J20" s="106">
        <f>'CASA DA ADV'!J20+'FORUM '!J20</f>
        <v>1</v>
      </c>
      <c r="K20" s="31">
        <f>J20/$C$8</f>
        <v>1.7241379310344827E-2</v>
      </c>
      <c r="L20" s="106">
        <f>'CASA DA ADV'!L20+'FORUM '!L20</f>
        <v>0</v>
      </c>
      <c r="M20" s="31">
        <f>L20/$C$8</f>
        <v>0</v>
      </c>
      <c r="N20" s="106">
        <f>'CASA DA ADV'!N20+'FORUM '!N20</f>
        <v>32</v>
      </c>
      <c r="O20" s="31">
        <f t="shared" si="5"/>
        <v>0.55172413793103448</v>
      </c>
      <c r="P20" s="75">
        <f>SUM(D20+F20+H20)/(C8-N20)</f>
        <v>0.96153846153846156</v>
      </c>
      <c r="Q20" s="32">
        <f>SUM(D20+F20+H20+J20+L20+N20)/C8</f>
        <v>1</v>
      </c>
    </row>
    <row r="21" spans="1:17" x14ac:dyDescent="0.2">
      <c r="A21" s="210" t="s">
        <v>47</v>
      </c>
      <c r="B21" s="211"/>
      <c r="C21" s="212"/>
      <c r="D21" s="118">
        <f>'CASA DA ADV'!D21+'FORUM '!D21</f>
        <v>6</v>
      </c>
      <c r="E21" s="31">
        <f>D21/$C$8</f>
        <v>0.10344827586206896</v>
      </c>
      <c r="F21" s="106">
        <f>'CASA DA ADV'!F21+'FORUM '!F21</f>
        <v>16</v>
      </c>
      <c r="G21" s="31">
        <f>F21/$C$8</f>
        <v>0.27586206896551724</v>
      </c>
      <c r="H21" s="106">
        <f>'CASA DA ADV'!H21+'FORUM '!H21</f>
        <v>2</v>
      </c>
      <c r="I21" s="31">
        <f>H21/$C$8</f>
        <v>3.4482758620689655E-2</v>
      </c>
      <c r="J21" s="106">
        <f>'CASA DA ADV'!J21+'FORUM '!J21</f>
        <v>2</v>
      </c>
      <c r="K21" s="31">
        <f>J21/$C$8</f>
        <v>3.4482758620689655E-2</v>
      </c>
      <c r="L21" s="106">
        <f>'CASA DA ADV'!L21+'FORUM '!L21</f>
        <v>0</v>
      </c>
      <c r="M21" s="31">
        <f>L21/$C$8</f>
        <v>0</v>
      </c>
      <c r="N21" s="106">
        <f>'CASA DA ADV'!N21+'FORUM '!N21</f>
        <v>32</v>
      </c>
      <c r="O21" s="31">
        <f t="shared" si="5"/>
        <v>0.55172413793103448</v>
      </c>
      <c r="P21" s="75">
        <f>SUM(D21+F21+H21)/(C8-N21)</f>
        <v>0.92307692307692313</v>
      </c>
      <c r="Q21" s="32">
        <f>SUM(D21+F21+H21+J21+L21+N21)/C8</f>
        <v>1</v>
      </c>
    </row>
    <row r="22" spans="1:17" ht="13.5" thickBot="1" x14ac:dyDescent="0.25">
      <c r="A22" s="213" t="s">
        <v>48</v>
      </c>
      <c r="B22" s="214"/>
      <c r="C22" s="215"/>
      <c r="D22" s="119">
        <f>'CASA DA ADV'!D22+'FORUM '!D22</f>
        <v>4</v>
      </c>
      <c r="E22" s="34">
        <f>D22/$C$8</f>
        <v>6.8965517241379309E-2</v>
      </c>
      <c r="F22" s="107">
        <f>'CASA DA ADV'!F22+'FORUM '!F22</f>
        <v>10</v>
      </c>
      <c r="G22" s="34">
        <f>F22/$C$8</f>
        <v>0.17241379310344829</v>
      </c>
      <c r="H22" s="107">
        <f>'CASA DA ADV'!H22+'FORUM '!H22</f>
        <v>6</v>
      </c>
      <c r="I22" s="34">
        <f>H22/$C$8</f>
        <v>0.10344827586206896</v>
      </c>
      <c r="J22" s="107">
        <f>'CASA DA ADV'!J22+'FORUM '!J22</f>
        <v>3</v>
      </c>
      <c r="K22" s="34">
        <f>J22/$C$8</f>
        <v>5.1724137931034482E-2</v>
      </c>
      <c r="L22" s="107">
        <f>'CASA DA ADV'!L22+'FORUM '!L22</f>
        <v>3</v>
      </c>
      <c r="M22" s="34">
        <f>L22/$C$8</f>
        <v>5.1724137931034482E-2</v>
      </c>
      <c r="N22" s="107">
        <f>'CASA DA ADV'!N22+'FORUM '!N22</f>
        <v>32</v>
      </c>
      <c r="O22" s="34">
        <f t="shared" si="5"/>
        <v>0.55172413793103448</v>
      </c>
      <c r="P22" s="108">
        <f>SUM(D22+F22+H22)/(C8-N22)</f>
        <v>0.76923076923076927</v>
      </c>
      <c r="Q22" s="33">
        <f>SUM(D22+F22+H22+J22+L22+N22)/C8</f>
        <v>1</v>
      </c>
    </row>
    <row r="23" spans="1:17" ht="13.5" thickBot="1" x14ac:dyDescent="0.25">
      <c r="A23" s="56"/>
      <c r="B23" s="56"/>
      <c r="C23" s="56"/>
      <c r="D23" s="36"/>
      <c r="E23" s="35"/>
      <c r="F23" s="36"/>
      <c r="G23" s="35"/>
      <c r="H23" s="36"/>
      <c r="I23" s="35"/>
      <c r="J23" s="36"/>
      <c r="K23" s="35"/>
      <c r="L23" s="36"/>
      <c r="M23" s="35"/>
      <c r="N23" s="36"/>
      <c r="O23" s="35"/>
      <c r="P23" s="35"/>
      <c r="Q23" s="57"/>
    </row>
    <row r="24" spans="1:17" hidden="1" x14ac:dyDescent="0.2">
      <c r="A24" s="35"/>
      <c r="B24" s="35"/>
      <c r="C24" s="36"/>
      <c r="D24" s="35"/>
      <c r="E24" s="35"/>
      <c r="F24" s="57"/>
    </row>
    <row r="25" spans="1:17" hidden="1" x14ac:dyDescent="0.2">
      <c r="A25" s="35"/>
      <c r="B25" s="35"/>
      <c r="C25" s="36"/>
      <c r="D25" s="35"/>
      <c r="E25" s="35"/>
      <c r="F25" s="57"/>
    </row>
    <row r="26" spans="1:17" hidden="1" x14ac:dyDescent="0.2">
      <c r="A26" s="35"/>
      <c r="B26" s="35"/>
      <c r="C26" s="36"/>
      <c r="D26" s="35"/>
      <c r="E26" s="35"/>
      <c r="F26" s="57"/>
    </row>
    <row r="27" spans="1:17" hidden="1" x14ac:dyDescent="0.2">
      <c r="A27" s="35"/>
      <c r="B27" s="35"/>
      <c r="C27" s="36"/>
      <c r="D27" s="35"/>
      <c r="E27" s="35"/>
      <c r="F27" s="57"/>
    </row>
    <row r="28" spans="1:17" ht="13.5" hidden="1" thickBot="1" x14ac:dyDescent="0.25"/>
    <row r="29" spans="1:17" x14ac:dyDescent="0.2">
      <c r="A29" s="58" t="s">
        <v>27</v>
      </c>
      <c r="B29" s="59"/>
      <c r="C29" s="59"/>
      <c r="D29" s="59"/>
      <c r="E29" s="60"/>
      <c r="F29" s="205">
        <f>SUM(A31/B31)</f>
        <v>0.86619718309859151</v>
      </c>
      <c r="J29" s="61"/>
      <c r="K29" s="61"/>
    </row>
    <row r="30" spans="1:17" ht="13.5" thickBot="1" x14ac:dyDescent="0.25">
      <c r="A30" s="62" t="s">
        <v>42</v>
      </c>
      <c r="B30" s="63"/>
      <c r="C30" s="64"/>
      <c r="D30" s="65"/>
      <c r="E30" s="66"/>
      <c r="F30" s="206"/>
      <c r="H30" s="67"/>
      <c r="I30" s="68"/>
    </row>
    <row r="31" spans="1:17" x14ac:dyDescent="0.2">
      <c r="A31" s="11">
        <f>SUM(D12:D17)+SUM(F12:F17)+SUM(H12:H17)</f>
        <v>246</v>
      </c>
      <c r="B31" s="11">
        <f>SUM(C8*6)-SUM(N12:N17)</f>
        <v>284</v>
      </c>
      <c r="H31" s="56"/>
      <c r="I31" s="56"/>
      <c r="M31" s="71"/>
    </row>
    <row r="32" spans="1:17" x14ac:dyDescent="0.2">
      <c r="M32" s="71"/>
    </row>
    <row r="33" spans="1:8" x14ac:dyDescent="0.2">
      <c r="A33" s="69"/>
      <c r="B33" s="69"/>
      <c r="C33" s="69"/>
    </row>
    <row r="34" spans="1:8" ht="15.75" x14ac:dyDescent="0.25">
      <c r="F34" s="79" t="s">
        <v>51</v>
      </c>
      <c r="G34" s="77"/>
    </row>
    <row r="36" spans="1:8" x14ac:dyDescent="0.2">
      <c r="H36" s="56" t="s">
        <v>28</v>
      </c>
    </row>
  </sheetData>
  <sheetProtection password="C98E" sheet="1" objects="1" scenarios="1"/>
  <mergeCells count="17">
    <mergeCell ref="A15:C15"/>
    <mergeCell ref="A16:C16"/>
    <mergeCell ref="F29:F30"/>
    <mergeCell ref="A19:C19"/>
    <mergeCell ref="A20:C20"/>
    <mergeCell ref="A21:C21"/>
    <mergeCell ref="A22:C22"/>
    <mergeCell ref="A17:C17"/>
    <mergeCell ref="A18:C18"/>
    <mergeCell ref="A13:C13"/>
    <mergeCell ref="A14:C14"/>
    <mergeCell ref="C5:F5"/>
    <mergeCell ref="K5:N5"/>
    <mergeCell ref="C6:F6"/>
    <mergeCell ref="F7:I7"/>
    <mergeCell ref="A11:C11"/>
    <mergeCell ref="A12:C12"/>
  </mergeCells>
  <phoneticPr fontId="4" type="noConversion"/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3:R36"/>
  <sheetViews>
    <sheetView zoomScaleNormal="100" workbookViewId="0">
      <selection activeCell="N12" sqref="N12:N22"/>
    </sheetView>
  </sheetViews>
  <sheetFormatPr defaultRowHeight="12.75" x14ac:dyDescent="0.2"/>
  <cols>
    <col min="1" max="3" width="8.5703125" customWidth="1"/>
    <col min="4" max="17" width="7.7109375" customWidth="1"/>
  </cols>
  <sheetData>
    <row r="3" spans="1:18" x14ac:dyDescent="0.2">
      <c r="M3" s="74"/>
    </row>
    <row r="4" spans="1:18" ht="13.5" thickBot="1" x14ac:dyDescent="0.25"/>
    <row r="5" spans="1:18" ht="13.5" thickBot="1" x14ac:dyDescent="0.25">
      <c r="A5" t="s">
        <v>71</v>
      </c>
      <c r="C5" s="193"/>
      <c r="D5" s="194"/>
      <c r="E5" s="194"/>
      <c r="F5" s="140"/>
      <c r="G5" s="1"/>
      <c r="H5" t="s">
        <v>7</v>
      </c>
      <c r="J5" s="139" t="s">
        <v>85</v>
      </c>
      <c r="K5" s="195"/>
      <c r="L5" s="195"/>
      <c r="M5" s="195"/>
      <c r="N5" s="195"/>
      <c r="O5" s="195"/>
      <c r="P5" s="195"/>
      <c r="Q5" s="196"/>
    </row>
    <row r="6" spans="1:18" ht="13.5" thickBot="1" x14ac:dyDescent="0.25">
      <c r="A6" t="s">
        <v>64</v>
      </c>
      <c r="C6" s="139" t="s">
        <v>74</v>
      </c>
      <c r="D6" s="195"/>
      <c r="E6" s="195"/>
      <c r="F6" s="197"/>
      <c r="G6" s="1"/>
      <c r="R6" s="74"/>
    </row>
    <row r="7" spans="1:18" ht="13.5" thickBot="1" x14ac:dyDescent="0.25">
      <c r="A7" t="s">
        <v>8</v>
      </c>
      <c r="F7" s="198" t="str">
        <f>PAINEL!G3</f>
        <v>4º TRIMESTRE / 2014</v>
      </c>
      <c r="G7" s="195"/>
      <c r="H7" s="195"/>
      <c r="I7" s="196"/>
      <c r="J7" s="1"/>
    </row>
    <row r="8" spans="1:18" ht="13.5" thickBot="1" x14ac:dyDescent="0.25">
      <c r="A8" t="s">
        <v>9</v>
      </c>
      <c r="C8" s="2">
        <v>29</v>
      </c>
      <c r="H8" s="1"/>
    </row>
    <row r="10" spans="1:18" ht="13.5" thickBot="1" x14ac:dyDescent="0.25"/>
    <row r="11" spans="1:18" ht="48.75" customHeight="1" thickBot="1" x14ac:dyDescent="0.25">
      <c r="A11" s="199" t="s">
        <v>10</v>
      </c>
      <c r="B11" s="200"/>
      <c r="C11" s="201"/>
      <c r="D11" s="120" t="s">
        <v>11</v>
      </c>
      <c r="E11" s="103" t="s">
        <v>12</v>
      </c>
      <c r="F11" s="103" t="s">
        <v>13</v>
      </c>
      <c r="G11" s="103" t="s">
        <v>14</v>
      </c>
      <c r="H11" s="103" t="s">
        <v>15</v>
      </c>
      <c r="I11" s="103" t="s">
        <v>16</v>
      </c>
      <c r="J11" s="103" t="s">
        <v>17</v>
      </c>
      <c r="K11" s="103" t="s">
        <v>18</v>
      </c>
      <c r="L11" s="103" t="s">
        <v>19</v>
      </c>
      <c r="M11" s="103" t="s">
        <v>20</v>
      </c>
      <c r="N11" s="103" t="s">
        <v>21</v>
      </c>
      <c r="O11" s="103" t="s">
        <v>22</v>
      </c>
      <c r="P11" s="104" t="s">
        <v>43</v>
      </c>
      <c r="Q11" s="105" t="s">
        <v>23</v>
      </c>
    </row>
    <row r="12" spans="1:18" x14ac:dyDescent="0.2">
      <c r="A12" s="202" t="s">
        <v>24</v>
      </c>
      <c r="B12" s="203"/>
      <c r="C12" s="204"/>
      <c r="D12" s="126">
        <v>15</v>
      </c>
      <c r="E12" s="111">
        <f t="shared" ref="E12:E22" si="0">D12/$C$8</f>
        <v>0.51724137931034486</v>
      </c>
      <c r="F12" s="126">
        <v>10</v>
      </c>
      <c r="G12" s="111">
        <f t="shared" ref="G12:G17" si="1">F12/$C$8</f>
        <v>0.34482758620689657</v>
      </c>
      <c r="H12" s="126">
        <v>2</v>
      </c>
      <c r="I12" s="111">
        <f t="shared" ref="I12:I17" si="2">H12/$C$8</f>
        <v>6.8965517241379309E-2</v>
      </c>
      <c r="J12" s="126">
        <v>1</v>
      </c>
      <c r="K12" s="111">
        <f t="shared" ref="K12:K17" si="3">J12/$C$8</f>
        <v>3.4482758620689655E-2</v>
      </c>
      <c r="L12" s="126">
        <v>0</v>
      </c>
      <c r="M12" s="111">
        <f t="shared" ref="M12:M17" si="4">L12/$C$8</f>
        <v>0</v>
      </c>
      <c r="N12" s="129">
        <v>1</v>
      </c>
      <c r="O12" s="111">
        <f t="shared" ref="O12:O17" si="5">N12/$C$8</f>
        <v>3.4482758620689655E-2</v>
      </c>
      <c r="P12" s="111">
        <f t="shared" ref="P12:P17" si="6">IF($C$8-SUM(J12+L12+N12)=0,0,(D12+F12+H12)/($C$8-N12))</f>
        <v>0.9642857142857143</v>
      </c>
      <c r="Q12" s="112">
        <f>SUM(D12+F12+H12+J12+L12+N12)/C8</f>
        <v>1</v>
      </c>
    </row>
    <row r="13" spans="1:18" x14ac:dyDescent="0.2">
      <c r="A13" s="187" t="s">
        <v>2</v>
      </c>
      <c r="B13" s="188"/>
      <c r="C13" s="189"/>
      <c r="D13" s="127">
        <v>20</v>
      </c>
      <c r="E13" s="31">
        <f t="shared" si="0"/>
        <v>0.68965517241379315</v>
      </c>
      <c r="F13" s="127">
        <v>8</v>
      </c>
      <c r="G13" s="31">
        <f t="shared" si="1"/>
        <v>0.27586206896551724</v>
      </c>
      <c r="H13" s="127">
        <v>0</v>
      </c>
      <c r="I13" s="31">
        <f t="shared" si="2"/>
        <v>0</v>
      </c>
      <c r="J13" s="127">
        <v>0</v>
      </c>
      <c r="K13" s="31">
        <f t="shared" si="3"/>
        <v>0</v>
      </c>
      <c r="L13" s="127">
        <v>0</v>
      </c>
      <c r="M13" s="31">
        <f t="shared" si="4"/>
        <v>0</v>
      </c>
      <c r="N13" s="130">
        <v>1</v>
      </c>
      <c r="O13" s="31">
        <f t="shared" si="5"/>
        <v>3.4482758620689655E-2</v>
      </c>
      <c r="P13" s="31">
        <f t="shared" si="6"/>
        <v>1</v>
      </c>
      <c r="Q13" s="32">
        <f>SUM(D13+F13+H13+J13+L13+N13)/C8</f>
        <v>1</v>
      </c>
    </row>
    <row r="14" spans="1:18" x14ac:dyDescent="0.2">
      <c r="A14" s="225" t="s">
        <v>49</v>
      </c>
      <c r="B14" s="226"/>
      <c r="C14" s="227"/>
      <c r="D14" s="127">
        <v>27</v>
      </c>
      <c r="E14" s="31">
        <f t="shared" si="0"/>
        <v>0.93103448275862066</v>
      </c>
      <c r="F14" s="127">
        <v>1</v>
      </c>
      <c r="G14" s="31">
        <f t="shared" si="1"/>
        <v>3.4482758620689655E-2</v>
      </c>
      <c r="H14" s="127">
        <v>0</v>
      </c>
      <c r="I14" s="31">
        <f t="shared" si="2"/>
        <v>0</v>
      </c>
      <c r="J14" s="127">
        <v>0</v>
      </c>
      <c r="K14" s="31">
        <f t="shared" si="3"/>
        <v>0</v>
      </c>
      <c r="L14" s="127">
        <v>0</v>
      </c>
      <c r="M14" s="31">
        <f t="shared" si="4"/>
        <v>0</v>
      </c>
      <c r="N14" s="130">
        <v>1</v>
      </c>
      <c r="O14" s="31">
        <f t="shared" si="5"/>
        <v>3.4482758620689655E-2</v>
      </c>
      <c r="P14" s="31">
        <f t="shared" si="6"/>
        <v>1</v>
      </c>
      <c r="Q14" s="32">
        <f>SUM(D14+F14+H14+J14+L14+N14)/C8</f>
        <v>1</v>
      </c>
    </row>
    <row r="15" spans="1:18" x14ac:dyDescent="0.2">
      <c r="A15" s="187" t="s">
        <v>25</v>
      </c>
      <c r="B15" s="188"/>
      <c r="C15" s="189"/>
      <c r="D15" s="127">
        <v>8</v>
      </c>
      <c r="E15" s="31">
        <f t="shared" si="0"/>
        <v>0.27586206896551724</v>
      </c>
      <c r="F15" s="127">
        <v>14</v>
      </c>
      <c r="G15" s="31">
        <f t="shared" si="1"/>
        <v>0.48275862068965519</v>
      </c>
      <c r="H15" s="127">
        <v>5</v>
      </c>
      <c r="I15" s="31">
        <f t="shared" si="2"/>
        <v>0.17241379310344829</v>
      </c>
      <c r="J15" s="127">
        <v>0</v>
      </c>
      <c r="K15" s="31">
        <f t="shared" si="3"/>
        <v>0</v>
      </c>
      <c r="L15" s="127">
        <v>1</v>
      </c>
      <c r="M15" s="31">
        <f t="shared" si="4"/>
        <v>3.4482758620689655E-2</v>
      </c>
      <c r="N15" s="130">
        <v>1</v>
      </c>
      <c r="O15" s="31">
        <f t="shared" si="5"/>
        <v>3.4482758620689655E-2</v>
      </c>
      <c r="P15" s="31">
        <f t="shared" si="6"/>
        <v>0.9642857142857143</v>
      </c>
      <c r="Q15" s="32">
        <f>SUM(D15+F15+H15+J15+L15+N15)/C8</f>
        <v>1</v>
      </c>
    </row>
    <row r="16" spans="1:18" x14ac:dyDescent="0.2">
      <c r="A16" s="187" t="s">
        <v>44</v>
      </c>
      <c r="B16" s="188"/>
      <c r="C16" s="189"/>
      <c r="D16" s="127">
        <v>3</v>
      </c>
      <c r="E16" s="31">
        <f t="shared" si="0"/>
        <v>0.10344827586206896</v>
      </c>
      <c r="F16" s="127">
        <v>3</v>
      </c>
      <c r="G16" s="31">
        <f t="shared" si="1"/>
        <v>0.10344827586206896</v>
      </c>
      <c r="H16" s="127">
        <v>7</v>
      </c>
      <c r="I16" s="31">
        <f t="shared" si="2"/>
        <v>0.2413793103448276</v>
      </c>
      <c r="J16" s="127">
        <v>9</v>
      </c>
      <c r="K16" s="31">
        <f t="shared" si="3"/>
        <v>0.31034482758620691</v>
      </c>
      <c r="L16" s="127">
        <v>6</v>
      </c>
      <c r="M16" s="31">
        <f t="shared" si="4"/>
        <v>0.20689655172413793</v>
      </c>
      <c r="N16" s="130">
        <v>1</v>
      </c>
      <c r="O16" s="31">
        <f t="shared" si="5"/>
        <v>3.4482758620689655E-2</v>
      </c>
      <c r="P16" s="31">
        <f t="shared" si="6"/>
        <v>0.4642857142857143</v>
      </c>
      <c r="Q16" s="32">
        <f>SUM(D16+F16+H16+J16+L16+N16)/C8</f>
        <v>1</v>
      </c>
    </row>
    <row r="17" spans="1:17" ht="13.5" thickBot="1" x14ac:dyDescent="0.25">
      <c r="A17" s="216" t="s">
        <v>45</v>
      </c>
      <c r="B17" s="217"/>
      <c r="C17" s="218"/>
      <c r="D17" s="127">
        <v>5</v>
      </c>
      <c r="E17" s="34">
        <f t="shared" si="0"/>
        <v>0.17241379310344829</v>
      </c>
      <c r="F17" s="127">
        <v>2</v>
      </c>
      <c r="G17" s="34">
        <f t="shared" si="1"/>
        <v>6.8965517241379309E-2</v>
      </c>
      <c r="H17" s="127">
        <v>7</v>
      </c>
      <c r="I17" s="34">
        <f t="shared" si="2"/>
        <v>0.2413793103448276</v>
      </c>
      <c r="J17" s="127">
        <v>8</v>
      </c>
      <c r="K17" s="34">
        <f t="shared" si="3"/>
        <v>0.27586206896551724</v>
      </c>
      <c r="L17" s="127">
        <v>6</v>
      </c>
      <c r="M17" s="34">
        <f t="shared" si="4"/>
        <v>0.20689655172413793</v>
      </c>
      <c r="N17" s="130">
        <v>1</v>
      </c>
      <c r="O17" s="34">
        <f t="shared" si="5"/>
        <v>3.4482758620689655E-2</v>
      </c>
      <c r="P17" s="121">
        <f t="shared" si="6"/>
        <v>0.5</v>
      </c>
      <c r="Q17" s="33">
        <f>SUM(D17+F17+H17+J17+L17+N17)/C8</f>
        <v>1</v>
      </c>
    </row>
    <row r="18" spans="1:17" x14ac:dyDescent="0.2">
      <c r="A18" s="222" t="s">
        <v>26</v>
      </c>
      <c r="B18" s="223"/>
      <c r="C18" s="224"/>
      <c r="D18" s="127">
        <v>6</v>
      </c>
      <c r="E18" s="73">
        <f t="shared" si="0"/>
        <v>0.20689655172413793</v>
      </c>
      <c r="F18" s="127">
        <v>16</v>
      </c>
      <c r="G18" s="73">
        <f>F18/$C$8</f>
        <v>0.55172413793103448</v>
      </c>
      <c r="H18" s="127">
        <v>1</v>
      </c>
      <c r="I18" s="73">
        <f>H18/$C$8</f>
        <v>3.4482758620689655E-2</v>
      </c>
      <c r="J18" s="127">
        <v>2</v>
      </c>
      <c r="K18" s="73">
        <f>J18/$C$8</f>
        <v>6.8965517241379309E-2</v>
      </c>
      <c r="L18" s="127">
        <v>1</v>
      </c>
      <c r="M18" s="73">
        <f>L18/$C$8</f>
        <v>3.4482758620689655E-2</v>
      </c>
      <c r="N18" s="130">
        <v>3</v>
      </c>
      <c r="O18" s="73">
        <f>N18/$C$8</f>
        <v>0.10344827586206896</v>
      </c>
      <c r="P18" s="113">
        <f>IF($C$8-N18=0,"0%",(D18+F18+H18)/($C$8-N18))</f>
        <v>0.88461538461538458</v>
      </c>
      <c r="Q18" s="114">
        <f>SUM(D18+F18+H18+J18+L18+N18)/C8</f>
        <v>1</v>
      </c>
    </row>
    <row r="19" spans="1:17" x14ac:dyDescent="0.2">
      <c r="A19" s="187" t="s">
        <v>6</v>
      </c>
      <c r="B19" s="188"/>
      <c r="C19" s="189"/>
      <c r="D19" s="127">
        <v>8</v>
      </c>
      <c r="E19" s="31">
        <f t="shared" si="0"/>
        <v>0.27586206896551724</v>
      </c>
      <c r="F19" s="127">
        <v>16</v>
      </c>
      <c r="G19" s="31">
        <f>F19/$C$8</f>
        <v>0.55172413793103448</v>
      </c>
      <c r="H19" s="127">
        <v>1</v>
      </c>
      <c r="I19" s="31">
        <f>H19/$C$8</f>
        <v>3.4482758620689655E-2</v>
      </c>
      <c r="J19" s="127">
        <v>1</v>
      </c>
      <c r="K19" s="31">
        <f>J19/$C$8</f>
        <v>3.4482758620689655E-2</v>
      </c>
      <c r="L19" s="127">
        <v>0</v>
      </c>
      <c r="M19" s="31">
        <f>L19/$C$8</f>
        <v>0</v>
      </c>
      <c r="N19" s="130">
        <v>3</v>
      </c>
      <c r="O19" s="31">
        <f>N19/$C$8</f>
        <v>0.10344827586206896</v>
      </c>
      <c r="P19" s="109">
        <f>IF($C$8-N19=0,"0%",(D19+F19+H19)/($C$8-N19))</f>
        <v>0.96153846153846156</v>
      </c>
      <c r="Q19" s="32">
        <f>SUM(D19+F19+H19+J19+L19+N19)/C8</f>
        <v>1</v>
      </c>
    </row>
    <row r="20" spans="1:17" x14ac:dyDescent="0.2">
      <c r="A20" s="187" t="s">
        <v>46</v>
      </c>
      <c r="B20" s="188"/>
      <c r="C20" s="189"/>
      <c r="D20" s="127">
        <v>8</v>
      </c>
      <c r="E20" s="31">
        <f t="shared" si="0"/>
        <v>0.27586206896551724</v>
      </c>
      <c r="F20" s="127">
        <v>15</v>
      </c>
      <c r="G20" s="31">
        <f>F20/$C$8</f>
        <v>0.51724137931034486</v>
      </c>
      <c r="H20" s="127">
        <v>2</v>
      </c>
      <c r="I20" s="31">
        <f>H20/$C$8</f>
        <v>6.8965517241379309E-2</v>
      </c>
      <c r="J20" s="127">
        <v>1</v>
      </c>
      <c r="K20" s="31">
        <f>J20/$C$8</f>
        <v>3.4482758620689655E-2</v>
      </c>
      <c r="L20" s="127">
        <v>0</v>
      </c>
      <c r="M20" s="31">
        <f>L20/$C$8</f>
        <v>0</v>
      </c>
      <c r="N20" s="130">
        <v>3</v>
      </c>
      <c r="O20" s="31">
        <f>N20/$C$8</f>
        <v>0.10344827586206896</v>
      </c>
      <c r="P20" s="109">
        <f>IF($C$8-N20=0,"0%",(D20+F20+H20)/($C$8-N20))</f>
        <v>0.96153846153846156</v>
      </c>
      <c r="Q20" s="32">
        <f>SUM(D20+F20+H20+J20+L20+N20)/C8</f>
        <v>1</v>
      </c>
    </row>
    <row r="21" spans="1:17" x14ac:dyDescent="0.2">
      <c r="A21" s="187" t="s">
        <v>47</v>
      </c>
      <c r="B21" s="188"/>
      <c r="C21" s="189"/>
      <c r="D21" s="127">
        <v>6</v>
      </c>
      <c r="E21" s="31">
        <f t="shared" si="0"/>
        <v>0.20689655172413793</v>
      </c>
      <c r="F21" s="127">
        <v>16</v>
      </c>
      <c r="G21" s="31">
        <f>F21/$C$8</f>
        <v>0.55172413793103448</v>
      </c>
      <c r="H21" s="127">
        <v>2</v>
      </c>
      <c r="I21" s="31">
        <f>H21/$C$8</f>
        <v>6.8965517241379309E-2</v>
      </c>
      <c r="J21" s="127">
        <v>2</v>
      </c>
      <c r="K21" s="31">
        <f>J21/$C$8</f>
        <v>6.8965517241379309E-2</v>
      </c>
      <c r="L21" s="127">
        <v>0</v>
      </c>
      <c r="M21" s="31">
        <f>L21/$C$8</f>
        <v>0</v>
      </c>
      <c r="N21" s="130">
        <v>3</v>
      </c>
      <c r="O21" s="31">
        <f>N21/$C$8</f>
        <v>0.10344827586206896</v>
      </c>
      <c r="P21" s="109">
        <f>IF($C$8-N21=0,"0%",(D21+F21+H21)/($C$8-N21))</f>
        <v>0.92307692307692313</v>
      </c>
      <c r="Q21" s="32">
        <f>SUM(D21+F21+H21+J21+L21+N21)/C8</f>
        <v>1</v>
      </c>
    </row>
    <row r="22" spans="1:17" ht="13.5" thickBot="1" x14ac:dyDescent="0.25">
      <c r="A22" s="216" t="s">
        <v>48</v>
      </c>
      <c r="B22" s="217"/>
      <c r="C22" s="218"/>
      <c r="D22" s="128">
        <v>4</v>
      </c>
      <c r="E22" s="34">
        <f t="shared" si="0"/>
        <v>0.13793103448275862</v>
      </c>
      <c r="F22" s="128">
        <v>10</v>
      </c>
      <c r="G22" s="34">
        <f>F22/$C$8</f>
        <v>0.34482758620689657</v>
      </c>
      <c r="H22" s="128">
        <v>6</v>
      </c>
      <c r="I22" s="34">
        <f>H22/$C$8</f>
        <v>0.20689655172413793</v>
      </c>
      <c r="J22" s="128">
        <v>3</v>
      </c>
      <c r="K22" s="34">
        <f>J22/$C$8</f>
        <v>0.10344827586206896</v>
      </c>
      <c r="L22" s="128">
        <v>3</v>
      </c>
      <c r="M22" s="34">
        <f>L22/$C$8</f>
        <v>0.10344827586206896</v>
      </c>
      <c r="N22" s="131">
        <v>3</v>
      </c>
      <c r="O22" s="34">
        <f>N22/$C$8</f>
        <v>0.10344827586206896</v>
      </c>
      <c r="P22" s="110">
        <f>IF($C$8-N22=0,"0%",(D22+F22+H22)/($C$8-N22))</f>
        <v>0.76923076923076927</v>
      </c>
      <c r="Q22" s="33">
        <f>SUM(D22+F22+H22+J22+L22+N22)/C8</f>
        <v>1</v>
      </c>
    </row>
    <row r="23" spans="1:17" ht="13.5" thickBot="1" x14ac:dyDescent="0.25">
      <c r="A23" s="4"/>
      <c r="B23" s="4"/>
      <c r="C23" s="4"/>
      <c r="D23" s="3"/>
      <c r="E23" s="5"/>
      <c r="F23" s="3"/>
      <c r="G23" s="5"/>
      <c r="H23" s="3"/>
      <c r="I23" s="5"/>
      <c r="J23" s="3"/>
      <c r="K23" s="5"/>
      <c r="L23" s="3"/>
      <c r="M23" s="5"/>
      <c r="N23" s="3"/>
      <c r="O23" s="5"/>
      <c r="P23" s="5"/>
      <c r="Q23" s="6"/>
    </row>
    <row r="24" spans="1:17" hidden="1" x14ac:dyDescent="0.2">
      <c r="A24" s="8"/>
      <c r="B24" s="9"/>
      <c r="G24" s="3"/>
      <c r="H24" s="5"/>
      <c r="I24" s="5"/>
      <c r="J24" s="6"/>
    </row>
    <row r="25" spans="1:17" hidden="1" x14ac:dyDescent="0.2">
      <c r="A25" s="56"/>
      <c r="B25" s="56"/>
      <c r="G25" s="3"/>
      <c r="H25" s="5"/>
      <c r="I25" s="5"/>
      <c r="J25" s="6"/>
    </row>
    <row r="26" spans="1:17" hidden="1" x14ac:dyDescent="0.2">
      <c r="G26" s="3"/>
      <c r="H26" s="5"/>
      <c r="I26" s="5"/>
      <c r="J26" s="6"/>
    </row>
    <row r="27" spans="1:17" hidden="1" x14ac:dyDescent="0.2">
      <c r="G27" s="3"/>
      <c r="H27" s="5"/>
      <c r="I27" s="5"/>
      <c r="J27" s="6"/>
    </row>
    <row r="28" spans="1:17" ht="13.5" hidden="1" thickBot="1" x14ac:dyDescent="0.25">
      <c r="Q28" s="74"/>
    </row>
    <row r="29" spans="1:17" x14ac:dyDescent="0.2">
      <c r="A29" s="58" t="s">
        <v>27</v>
      </c>
      <c r="B29" s="59"/>
      <c r="C29" s="59"/>
      <c r="D29" s="59"/>
      <c r="E29" s="60"/>
      <c r="F29" s="205">
        <f>SUM(A31/B31)</f>
        <v>0.81547619047619047</v>
      </c>
      <c r="O29" s="72"/>
      <c r="P29" s="7"/>
    </row>
    <row r="30" spans="1:17" ht="13.5" thickBot="1" x14ac:dyDescent="0.25">
      <c r="A30" s="62" t="s">
        <v>42</v>
      </c>
      <c r="B30" s="63"/>
      <c r="C30" s="64"/>
      <c r="D30" s="65"/>
      <c r="E30" s="66"/>
      <c r="F30" s="206"/>
    </row>
    <row r="31" spans="1:17" x14ac:dyDescent="0.2">
      <c r="A31" s="11">
        <f>SUM(D12:D17)+SUM(F12:F17)+SUM(H12:H17)</f>
        <v>137</v>
      </c>
      <c r="B31" s="11">
        <f>SUM(C8*6)-SUM(N12:N17)</f>
        <v>168</v>
      </c>
      <c r="C31" s="30"/>
      <c r="D31" s="30"/>
      <c r="E31" s="30"/>
      <c r="F31" s="30"/>
      <c r="N31" s="30"/>
    </row>
    <row r="32" spans="1:17" x14ac:dyDescent="0.2">
      <c r="A32" s="30"/>
      <c r="B32" s="30"/>
      <c r="C32" s="30"/>
      <c r="D32" s="30"/>
      <c r="E32" s="30"/>
      <c r="F32" s="30"/>
    </row>
    <row r="33" spans="1:8" x14ac:dyDescent="0.2">
      <c r="A33" s="10"/>
      <c r="B33" s="10"/>
      <c r="C33" s="10"/>
    </row>
    <row r="34" spans="1:8" x14ac:dyDescent="0.2">
      <c r="G34" s="76"/>
    </row>
    <row r="36" spans="1:8" x14ac:dyDescent="0.2">
      <c r="H36" s="56" t="s">
        <v>28</v>
      </c>
    </row>
  </sheetData>
  <sheetProtection password="C98E" sheet="1" objects="1" scenarios="1"/>
  <mergeCells count="17">
    <mergeCell ref="A17:C17"/>
    <mergeCell ref="A18:C18"/>
    <mergeCell ref="A13:C13"/>
    <mergeCell ref="A14:C14"/>
    <mergeCell ref="F29:F30"/>
    <mergeCell ref="A19:C19"/>
    <mergeCell ref="A20:C20"/>
    <mergeCell ref="A21:C21"/>
    <mergeCell ref="A22:C22"/>
    <mergeCell ref="A12:C12"/>
    <mergeCell ref="J5:Q5"/>
    <mergeCell ref="A15:C15"/>
    <mergeCell ref="A16:C16"/>
    <mergeCell ref="C5:F5"/>
    <mergeCell ref="C6:F6"/>
    <mergeCell ref="F7:I7"/>
    <mergeCell ref="A11:C11"/>
  </mergeCells>
  <phoneticPr fontId="4" type="noConversion"/>
  <conditionalFormatting sqref="P13:P14">
    <cfRule type="cellIs" dxfId="44" priority="28" stopIfTrue="1" operator="greaterThanOrEqual">
      <formula>0.985</formula>
    </cfRule>
    <cfRule type="cellIs" dxfId="43" priority="29" stopIfTrue="1" operator="between">
      <formula>0.745</formula>
      <formula>0.9849999</formula>
    </cfRule>
    <cfRule type="cellIs" dxfId="42" priority="30" stopIfTrue="1" operator="between">
      <formula>0.01</formula>
      <formula>0.7449999</formula>
    </cfRule>
  </conditionalFormatting>
  <conditionalFormatting sqref="P12">
    <cfRule type="cellIs" dxfId="41" priority="25" stopIfTrue="1" operator="greaterThanOrEqual">
      <formula>0.885</formula>
    </cfRule>
    <cfRule type="cellIs" dxfId="40" priority="26" stopIfTrue="1" operator="between">
      <formula>0.665</formula>
      <formula>0.8849999</formula>
    </cfRule>
    <cfRule type="cellIs" dxfId="39" priority="27" stopIfTrue="1" operator="between">
      <formula>0.01</formula>
      <formula>0.6649999</formula>
    </cfRule>
  </conditionalFormatting>
  <conditionalFormatting sqref="P15">
    <cfRule type="cellIs" dxfId="38" priority="22" stopIfTrue="1" operator="greaterThanOrEqual">
      <formula>0.905</formula>
    </cfRule>
    <cfRule type="cellIs" dxfId="37" priority="23" stopIfTrue="1" operator="between">
      <formula>0.685</formula>
      <formula>0.9049999</formula>
    </cfRule>
    <cfRule type="cellIs" dxfId="36" priority="24" stopIfTrue="1" operator="between">
      <formula>0.01</formula>
      <formula>0.6849999</formula>
    </cfRule>
  </conditionalFormatting>
  <conditionalFormatting sqref="P16">
    <cfRule type="cellIs" dxfId="35" priority="19" stopIfTrue="1" operator="greaterThanOrEqual">
      <formula>0.915</formula>
    </cfRule>
    <cfRule type="cellIs" dxfId="34" priority="20" stopIfTrue="1" operator="between">
      <formula>0.695</formula>
      <formula>0.9149999</formula>
    </cfRule>
    <cfRule type="cellIs" dxfId="33" priority="21" stopIfTrue="1" operator="between">
      <formula>0.01</formula>
      <formula>0.6949999</formula>
    </cfRule>
  </conditionalFormatting>
  <conditionalFormatting sqref="P17">
    <cfRule type="cellIs" dxfId="32" priority="16" stopIfTrue="1" operator="greaterThanOrEqual">
      <formula>0.875</formula>
    </cfRule>
    <cfRule type="cellIs" dxfId="31" priority="17" stopIfTrue="1" operator="between">
      <formula>0.665</formula>
      <formula>0.8749999</formula>
    </cfRule>
    <cfRule type="cellIs" dxfId="30" priority="18" stopIfTrue="1" operator="between">
      <formula>0.01</formula>
      <formula>0.6649999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3:R36"/>
  <sheetViews>
    <sheetView topLeftCell="A2" zoomScaleNormal="100" workbookViewId="0">
      <selection activeCell="N12" sqref="N12:N22"/>
    </sheetView>
  </sheetViews>
  <sheetFormatPr defaultRowHeight="12.75" x14ac:dyDescent="0.2"/>
  <cols>
    <col min="1" max="3" width="8.5703125" customWidth="1"/>
    <col min="4" max="17" width="7.7109375" customWidth="1"/>
  </cols>
  <sheetData>
    <row r="3" spans="1:18" x14ac:dyDescent="0.2">
      <c r="M3" s="74"/>
    </row>
    <row r="4" spans="1:18" ht="13.5" thickBot="1" x14ac:dyDescent="0.25"/>
    <row r="5" spans="1:18" ht="13.5" thickBot="1" x14ac:dyDescent="0.25">
      <c r="A5" t="s">
        <v>71</v>
      </c>
      <c r="C5" s="193"/>
      <c r="D5" s="194"/>
      <c r="E5" s="194"/>
      <c r="F5" s="140"/>
      <c r="G5" s="1"/>
      <c r="I5" t="s">
        <v>7</v>
      </c>
      <c r="K5" s="139" t="s">
        <v>84</v>
      </c>
      <c r="L5" s="195"/>
      <c r="M5" s="195"/>
      <c r="N5" s="195"/>
      <c r="O5" s="196"/>
    </row>
    <row r="6" spans="1:18" ht="13.5" thickBot="1" x14ac:dyDescent="0.25">
      <c r="A6" t="s">
        <v>64</v>
      </c>
      <c r="C6" s="139" t="s">
        <v>74</v>
      </c>
      <c r="D6" s="195"/>
      <c r="E6" s="195"/>
      <c r="F6" s="197"/>
      <c r="G6" s="1"/>
      <c r="R6" s="74"/>
    </row>
    <row r="7" spans="1:18" ht="13.5" thickBot="1" x14ac:dyDescent="0.25">
      <c r="A7" t="s">
        <v>8</v>
      </c>
      <c r="F7" s="198" t="str">
        <f>PAINEL!G3</f>
        <v>4º TRIMESTRE / 2014</v>
      </c>
      <c r="G7" s="195"/>
      <c r="H7" s="195"/>
      <c r="I7" s="196"/>
      <c r="J7" s="1"/>
    </row>
    <row r="8" spans="1:18" ht="13.5" thickBot="1" x14ac:dyDescent="0.25">
      <c r="A8" t="s">
        <v>9</v>
      </c>
      <c r="C8" s="2">
        <v>29</v>
      </c>
      <c r="H8" s="1"/>
    </row>
    <row r="10" spans="1:18" ht="13.5" thickBot="1" x14ac:dyDescent="0.25"/>
    <row r="11" spans="1:18" ht="48.75" customHeight="1" thickBot="1" x14ac:dyDescent="0.25">
      <c r="A11" s="199" t="s">
        <v>10</v>
      </c>
      <c r="B11" s="200"/>
      <c r="C11" s="201"/>
      <c r="D11" s="120" t="s">
        <v>11</v>
      </c>
      <c r="E11" s="103" t="s">
        <v>12</v>
      </c>
      <c r="F11" s="103" t="s">
        <v>13</v>
      </c>
      <c r="G11" s="103" t="s">
        <v>14</v>
      </c>
      <c r="H11" s="103" t="s">
        <v>15</v>
      </c>
      <c r="I11" s="103" t="s">
        <v>16</v>
      </c>
      <c r="J11" s="103" t="s">
        <v>17</v>
      </c>
      <c r="K11" s="103" t="s">
        <v>18</v>
      </c>
      <c r="L11" s="103" t="s">
        <v>19</v>
      </c>
      <c r="M11" s="103" t="s">
        <v>20</v>
      </c>
      <c r="N11" s="103" t="s">
        <v>21</v>
      </c>
      <c r="O11" s="103" t="s">
        <v>22</v>
      </c>
      <c r="P11" s="104" t="s">
        <v>43</v>
      </c>
      <c r="Q11" s="105" t="s">
        <v>23</v>
      </c>
    </row>
    <row r="12" spans="1:18" x14ac:dyDescent="0.2">
      <c r="A12" s="202" t="s">
        <v>24</v>
      </c>
      <c r="B12" s="203"/>
      <c r="C12" s="204"/>
      <c r="D12" s="127">
        <v>8</v>
      </c>
      <c r="E12" s="111">
        <f>D12/$C$8</f>
        <v>0.27586206896551724</v>
      </c>
      <c r="F12" s="133">
        <v>12</v>
      </c>
      <c r="G12" s="111">
        <f t="shared" ref="G12:G22" si="0">F12/$C$8</f>
        <v>0.41379310344827586</v>
      </c>
      <c r="H12" s="127">
        <v>7</v>
      </c>
      <c r="I12" s="111">
        <f t="shared" ref="I12:I22" si="1">H12/$C$8</f>
        <v>0.2413793103448276</v>
      </c>
      <c r="J12" s="133">
        <v>2</v>
      </c>
      <c r="K12" s="111">
        <f t="shared" ref="K12:K17" si="2">J12/$C$8</f>
        <v>6.8965517241379309E-2</v>
      </c>
      <c r="L12" s="127">
        <v>0</v>
      </c>
      <c r="M12" s="111">
        <f t="shared" ref="M12:M17" si="3">L12/$C$8</f>
        <v>0</v>
      </c>
      <c r="N12" s="133">
        <v>0</v>
      </c>
      <c r="O12" s="111">
        <f t="shared" ref="O12:O17" si="4">N12/$C$8</f>
        <v>0</v>
      </c>
      <c r="P12" s="111">
        <f t="shared" ref="P12:P17" si="5">IF($C$8-SUM(J12+L12+N12)=0,0,(D12+F12+H12)/($C$8-N12))</f>
        <v>0.93103448275862066</v>
      </c>
      <c r="Q12" s="112">
        <f>SUM(D12+F12+H12+J12+L12+N12)/C8</f>
        <v>1</v>
      </c>
    </row>
    <row r="13" spans="1:18" x14ac:dyDescent="0.2">
      <c r="A13" s="187" t="s">
        <v>2</v>
      </c>
      <c r="B13" s="188"/>
      <c r="C13" s="189"/>
      <c r="D13" s="127">
        <v>16</v>
      </c>
      <c r="E13" s="31">
        <f t="shared" ref="E13:E22" si="6">D13/$C$8</f>
        <v>0.55172413793103448</v>
      </c>
      <c r="F13" s="133">
        <v>12</v>
      </c>
      <c r="G13" s="31">
        <f t="shared" si="0"/>
        <v>0.41379310344827586</v>
      </c>
      <c r="H13" s="127">
        <v>1</v>
      </c>
      <c r="I13" s="31">
        <f t="shared" si="1"/>
        <v>3.4482758620689655E-2</v>
      </c>
      <c r="J13" s="133">
        <v>0</v>
      </c>
      <c r="K13" s="31">
        <f t="shared" si="2"/>
        <v>0</v>
      </c>
      <c r="L13" s="127">
        <v>0</v>
      </c>
      <c r="M13" s="31">
        <f t="shared" si="3"/>
        <v>0</v>
      </c>
      <c r="N13" s="133">
        <v>0</v>
      </c>
      <c r="O13" s="31">
        <f t="shared" si="4"/>
        <v>0</v>
      </c>
      <c r="P13" s="31">
        <f t="shared" si="5"/>
        <v>1</v>
      </c>
      <c r="Q13" s="32">
        <f>SUM(D13+F13+H13+J13+L13+N13)/C8</f>
        <v>1</v>
      </c>
    </row>
    <row r="14" spans="1:18" x14ac:dyDescent="0.2">
      <c r="A14" s="225" t="s">
        <v>49</v>
      </c>
      <c r="B14" s="226"/>
      <c r="C14" s="227"/>
      <c r="D14" s="127">
        <v>26</v>
      </c>
      <c r="E14" s="31">
        <f t="shared" si="6"/>
        <v>0.89655172413793105</v>
      </c>
      <c r="F14" s="133">
        <v>3</v>
      </c>
      <c r="G14" s="31">
        <f t="shared" si="0"/>
        <v>0.10344827586206896</v>
      </c>
      <c r="H14" s="127">
        <v>0</v>
      </c>
      <c r="I14" s="31">
        <f t="shared" si="1"/>
        <v>0</v>
      </c>
      <c r="J14" s="133">
        <v>0</v>
      </c>
      <c r="K14" s="31">
        <f t="shared" si="2"/>
        <v>0</v>
      </c>
      <c r="L14" s="127">
        <v>0</v>
      </c>
      <c r="M14" s="31">
        <f t="shared" si="3"/>
        <v>0</v>
      </c>
      <c r="N14" s="133">
        <v>0</v>
      </c>
      <c r="O14" s="31">
        <f t="shared" si="4"/>
        <v>0</v>
      </c>
      <c r="P14" s="31">
        <f t="shared" si="5"/>
        <v>1</v>
      </c>
      <c r="Q14" s="32">
        <f>SUM(D14+F14+H14+J14+L14+N14)/C8</f>
        <v>1</v>
      </c>
    </row>
    <row r="15" spans="1:18" x14ac:dyDescent="0.2">
      <c r="A15" s="187" t="s">
        <v>25</v>
      </c>
      <c r="B15" s="188"/>
      <c r="C15" s="189"/>
      <c r="D15" s="127">
        <v>6</v>
      </c>
      <c r="E15" s="31">
        <f t="shared" si="6"/>
        <v>0.20689655172413793</v>
      </c>
      <c r="F15" s="133">
        <v>10</v>
      </c>
      <c r="G15" s="31">
        <f t="shared" si="0"/>
        <v>0.34482758620689657</v>
      </c>
      <c r="H15" s="127">
        <v>8</v>
      </c>
      <c r="I15" s="31">
        <f t="shared" si="1"/>
        <v>0.27586206896551724</v>
      </c>
      <c r="J15" s="133">
        <v>4</v>
      </c>
      <c r="K15" s="31">
        <f t="shared" si="2"/>
        <v>0.13793103448275862</v>
      </c>
      <c r="L15" s="127">
        <v>1</v>
      </c>
      <c r="M15" s="31">
        <f t="shared" si="3"/>
        <v>3.4482758620689655E-2</v>
      </c>
      <c r="N15" s="133">
        <v>0</v>
      </c>
      <c r="O15" s="31">
        <f t="shared" si="4"/>
        <v>0</v>
      </c>
      <c r="P15" s="31">
        <f t="shared" si="5"/>
        <v>0.82758620689655171</v>
      </c>
      <c r="Q15" s="32">
        <f>SUM(D15+F15+H15+J15+L15+N15)/C8</f>
        <v>1</v>
      </c>
    </row>
    <row r="16" spans="1:18" x14ac:dyDescent="0.2">
      <c r="A16" s="187" t="s">
        <v>44</v>
      </c>
      <c r="B16" s="188"/>
      <c r="C16" s="189"/>
      <c r="D16" s="127">
        <v>0</v>
      </c>
      <c r="E16" s="31">
        <f t="shared" si="6"/>
        <v>0</v>
      </c>
      <c r="F16" s="133">
        <v>0</v>
      </c>
      <c r="G16" s="31">
        <f t="shared" si="0"/>
        <v>0</v>
      </c>
      <c r="H16" s="127">
        <v>0</v>
      </c>
      <c r="I16" s="31">
        <f t="shared" si="1"/>
        <v>0</v>
      </c>
      <c r="J16" s="133">
        <v>0</v>
      </c>
      <c r="K16" s="31">
        <f t="shared" si="2"/>
        <v>0</v>
      </c>
      <c r="L16" s="127">
        <v>0</v>
      </c>
      <c r="M16" s="31">
        <f t="shared" si="3"/>
        <v>0</v>
      </c>
      <c r="N16" s="133">
        <v>29</v>
      </c>
      <c r="O16" s="31">
        <f t="shared" si="4"/>
        <v>1</v>
      </c>
      <c r="P16" s="31">
        <f t="shared" si="5"/>
        <v>0</v>
      </c>
      <c r="Q16" s="32">
        <f>SUM(D16+F16+H16+J16+L16+N16)/C8</f>
        <v>1</v>
      </c>
    </row>
    <row r="17" spans="1:17" ht="13.5" thickBot="1" x14ac:dyDescent="0.25">
      <c r="A17" s="228" t="s">
        <v>45</v>
      </c>
      <c r="B17" s="229"/>
      <c r="C17" s="230"/>
      <c r="D17" s="127">
        <v>0</v>
      </c>
      <c r="E17" s="121">
        <f t="shared" si="6"/>
        <v>0</v>
      </c>
      <c r="F17" s="133">
        <v>0</v>
      </c>
      <c r="G17" s="121">
        <f t="shared" si="0"/>
        <v>0</v>
      </c>
      <c r="H17" s="127">
        <v>0</v>
      </c>
      <c r="I17" s="121">
        <f t="shared" si="1"/>
        <v>0</v>
      </c>
      <c r="J17" s="133">
        <v>0</v>
      </c>
      <c r="K17" s="121">
        <f t="shared" si="2"/>
        <v>0</v>
      </c>
      <c r="L17" s="127">
        <v>0</v>
      </c>
      <c r="M17" s="121">
        <f t="shared" si="3"/>
        <v>0</v>
      </c>
      <c r="N17" s="133">
        <v>29</v>
      </c>
      <c r="O17" s="121">
        <f t="shared" si="4"/>
        <v>1</v>
      </c>
      <c r="P17" s="121">
        <f t="shared" si="5"/>
        <v>0</v>
      </c>
      <c r="Q17" s="122">
        <f>SUM(D17+F17+H17+J17+L17+N17)/C8</f>
        <v>1</v>
      </c>
    </row>
    <row r="18" spans="1:17" x14ac:dyDescent="0.2">
      <c r="A18" s="202" t="s">
        <v>26</v>
      </c>
      <c r="B18" s="203"/>
      <c r="C18" s="204"/>
      <c r="D18" s="127">
        <v>0</v>
      </c>
      <c r="E18" s="111">
        <f t="shared" si="6"/>
        <v>0</v>
      </c>
      <c r="F18" s="133">
        <v>0</v>
      </c>
      <c r="G18" s="111">
        <f t="shared" si="0"/>
        <v>0</v>
      </c>
      <c r="H18" s="127">
        <v>0</v>
      </c>
      <c r="I18" s="111">
        <f t="shared" si="1"/>
        <v>0</v>
      </c>
      <c r="J18" s="133">
        <v>0</v>
      </c>
      <c r="K18" s="111">
        <f>J18/$C$8</f>
        <v>0</v>
      </c>
      <c r="L18" s="127">
        <v>0</v>
      </c>
      <c r="M18" s="111">
        <f>L18/$C$8</f>
        <v>0</v>
      </c>
      <c r="N18" s="133">
        <v>29</v>
      </c>
      <c r="O18" s="111">
        <f>N18/$C$8</f>
        <v>1</v>
      </c>
      <c r="P18" s="111" t="str">
        <f>IF($C$8-N18=0,"0%",(D18+F18+H18)/($C$8-N18))</f>
        <v>0%</v>
      </c>
      <c r="Q18" s="112">
        <f>SUM(D18+F18+H18+J18+L18+N18)/C8</f>
        <v>1</v>
      </c>
    </row>
    <row r="19" spans="1:17" x14ac:dyDescent="0.2">
      <c r="A19" s="187" t="s">
        <v>6</v>
      </c>
      <c r="B19" s="188"/>
      <c r="C19" s="189"/>
      <c r="D19" s="127">
        <v>0</v>
      </c>
      <c r="E19" s="31">
        <f t="shared" si="6"/>
        <v>0</v>
      </c>
      <c r="F19" s="133">
        <v>0</v>
      </c>
      <c r="G19" s="31">
        <f t="shared" si="0"/>
        <v>0</v>
      </c>
      <c r="H19" s="127">
        <v>0</v>
      </c>
      <c r="I19" s="31">
        <f t="shared" si="1"/>
        <v>0</v>
      </c>
      <c r="J19" s="133">
        <v>0</v>
      </c>
      <c r="K19" s="31">
        <f>J19/$C$8</f>
        <v>0</v>
      </c>
      <c r="L19" s="127">
        <v>0</v>
      </c>
      <c r="M19" s="31">
        <f>L19/$C$8</f>
        <v>0</v>
      </c>
      <c r="N19" s="133">
        <v>29</v>
      </c>
      <c r="O19" s="31">
        <f>N19/$C$8</f>
        <v>1</v>
      </c>
      <c r="P19" s="31" t="str">
        <f>IF($C$8-N19=0,"0%",(D19+F19+H19)/($C$8-N19))</f>
        <v>0%</v>
      </c>
      <c r="Q19" s="32">
        <f>SUM(D19+F19+H19+J19+L19+N19)/C8</f>
        <v>1</v>
      </c>
    </row>
    <row r="20" spans="1:17" x14ac:dyDescent="0.2">
      <c r="A20" s="187" t="s">
        <v>46</v>
      </c>
      <c r="B20" s="188"/>
      <c r="C20" s="189"/>
      <c r="D20" s="132">
        <v>0</v>
      </c>
      <c r="E20" s="31">
        <f t="shared" si="6"/>
        <v>0</v>
      </c>
      <c r="F20" s="134">
        <v>0</v>
      </c>
      <c r="G20" s="31">
        <f t="shared" si="0"/>
        <v>0</v>
      </c>
      <c r="H20" s="132">
        <v>0</v>
      </c>
      <c r="I20" s="31">
        <f t="shared" si="1"/>
        <v>0</v>
      </c>
      <c r="J20" s="134">
        <v>0</v>
      </c>
      <c r="K20" s="31">
        <f>J20/$C$8</f>
        <v>0</v>
      </c>
      <c r="L20" s="132">
        <v>0</v>
      </c>
      <c r="M20" s="31">
        <f>L20/$C$8</f>
        <v>0</v>
      </c>
      <c r="N20" s="134">
        <v>29</v>
      </c>
      <c r="O20" s="31">
        <f>N20/$C$8</f>
        <v>1</v>
      </c>
      <c r="P20" s="31" t="str">
        <f>IF($C$8-N20=0,"0%",(D20+F20+H20)/($C$8-N20))</f>
        <v>0%</v>
      </c>
      <c r="Q20" s="32">
        <f>SUM(D20+F20+H20+J20+L20+N20)/C8</f>
        <v>1</v>
      </c>
    </row>
    <row r="21" spans="1:17" x14ac:dyDescent="0.2">
      <c r="A21" s="187" t="s">
        <v>47</v>
      </c>
      <c r="B21" s="188"/>
      <c r="C21" s="189"/>
      <c r="D21" s="127">
        <v>0</v>
      </c>
      <c r="E21" s="31">
        <f t="shared" si="6"/>
        <v>0</v>
      </c>
      <c r="F21" s="133">
        <v>0</v>
      </c>
      <c r="G21" s="31">
        <f t="shared" si="0"/>
        <v>0</v>
      </c>
      <c r="H21" s="127">
        <v>0</v>
      </c>
      <c r="I21" s="31">
        <f t="shared" si="1"/>
        <v>0</v>
      </c>
      <c r="J21" s="133">
        <v>0</v>
      </c>
      <c r="K21" s="31">
        <f>J21/$C$8</f>
        <v>0</v>
      </c>
      <c r="L21" s="127">
        <v>0</v>
      </c>
      <c r="M21" s="31">
        <f>L21/$C$8</f>
        <v>0</v>
      </c>
      <c r="N21" s="133">
        <v>29</v>
      </c>
      <c r="O21" s="31">
        <f>N21/$C$8</f>
        <v>1</v>
      </c>
      <c r="P21" s="31" t="str">
        <f>IF($C$8-N21=0,"0%",(D21+F21+H21)/($C$8-N21))</f>
        <v>0%</v>
      </c>
      <c r="Q21" s="32">
        <f>SUM(D21+F21+H21+J21+L21+N21)/C8</f>
        <v>1</v>
      </c>
    </row>
    <row r="22" spans="1:17" ht="13.5" thickBot="1" x14ac:dyDescent="0.25">
      <c r="A22" s="216" t="s">
        <v>48</v>
      </c>
      <c r="B22" s="217"/>
      <c r="C22" s="218"/>
      <c r="D22" s="128">
        <v>0</v>
      </c>
      <c r="E22" s="34">
        <f t="shared" si="6"/>
        <v>0</v>
      </c>
      <c r="F22" s="135">
        <v>0</v>
      </c>
      <c r="G22" s="34">
        <f t="shared" si="0"/>
        <v>0</v>
      </c>
      <c r="H22" s="128">
        <v>0</v>
      </c>
      <c r="I22" s="34">
        <f t="shared" si="1"/>
        <v>0</v>
      </c>
      <c r="J22" s="135">
        <v>0</v>
      </c>
      <c r="K22" s="34">
        <f>J22/$C$8</f>
        <v>0</v>
      </c>
      <c r="L22" s="128">
        <v>0</v>
      </c>
      <c r="M22" s="34">
        <f>L22/$C$8</f>
        <v>0</v>
      </c>
      <c r="N22" s="135">
        <v>29</v>
      </c>
      <c r="O22" s="34">
        <f>N22/$C$8</f>
        <v>1</v>
      </c>
      <c r="P22" s="34" t="str">
        <f>IF($C$8-N22=0,"0%",(D22+F22+H22)/($C$8-N22))</f>
        <v>0%</v>
      </c>
      <c r="Q22" s="33">
        <f>SUM(D22+F22+H22+J22+L22+N22)/C8</f>
        <v>1</v>
      </c>
    </row>
    <row r="23" spans="1:17" ht="13.5" thickBot="1" x14ac:dyDescent="0.25">
      <c r="A23" s="4"/>
      <c r="B23" s="4"/>
      <c r="C23" s="4"/>
      <c r="D23" s="3"/>
      <c r="E23" s="5"/>
      <c r="F23" s="3"/>
      <c r="G23" s="5"/>
      <c r="H23" s="3"/>
      <c r="I23" s="5"/>
      <c r="J23" s="3"/>
      <c r="K23" s="5"/>
      <c r="L23" s="3"/>
      <c r="M23" s="5"/>
      <c r="N23" s="3"/>
      <c r="O23" s="5"/>
      <c r="P23" s="5"/>
      <c r="Q23" s="6"/>
    </row>
    <row r="24" spans="1:17" ht="13.5" hidden="1" thickBot="1" x14ac:dyDescent="0.25">
      <c r="A24" s="8"/>
      <c r="B24" s="9"/>
      <c r="G24" s="3"/>
      <c r="H24" s="5"/>
      <c r="I24" s="5"/>
      <c r="J24" s="6"/>
    </row>
    <row r="25" spans="1:17" ht="13.5" hidden="1" thickBot="1" x14ac:dyDescent="0.25">
      <c r="A25" s="56"/>
      <c r="B25" s="56"/>
      <c r="G25" s="3"/>
      <c r="H25" s="5"/>
      <c r="I25" s="5"/>
      <c r="J25" s="6"/>
    </row>
    <row r="26" spans="1:17" ht="13.5" hidden="1" thickBot="1" x14ac:dyDescent="0.25">
      <c r="G26" s="3"/>
      <c r="H26" s="5"/>
      <c r="I26" s="5"/>
      <c r="J26" s="6"/>
    </row>
    <row r="27" spans="1:17" ht="13.5" hidden="1" thickBot="1" x14ac:dyDescent="0.25">
      <c r="G27" s="3"/>
      <c r="H27" s="5"/>
      <c r="I27" s="5"/>
      <c r="J27" s="6"/>
    </row>
    <row r="28" spans="1:17" ht="13.5" hidden="1" thickBot="1" x14ac:dyDescent="0.25">
      <c r="Q28" s="74"/>
    </row>
    <row r="29" spans="1:17" x14ac:dyDescent="0.2">
      <c r="A29" s="58" t="s">
        <v>27</v>
      </c>
      <c r="B29" s="59"/>
      <c r="C29" s="59"/>
      <c r="D29" s="59"/>
      <c r="E29" s="60"/>
      <c r="F29" s="205">
        <f>SUM(A31/B31)</f>
        <v>0.93965517241379315</v>
      </c>
      <c r="O29" s="72"/>
      <c r="P29" s="7"/>
    </row>
    <row r="30" spans="1:17" ht="13.5" thickBot="1" x14ac:dyDescent="0.25">
      <c r="A30" s="62" t="s">
        <v>42</v>
      </c>
      <c r="B30" s="63"/>
      <c r="C30" s="64"/>
      <c r="D30" s="65"/>
      <c r="E30" s="66"/>
      <c r="F30" s="206"/>
    </row>
    <row r="31" spans="1:17" x14ac:dyDescent="0.2">
      <c r="A31" s="11">
        <f>SUM(D12:D17)+SUM(F12:F17)+SUM(H12:H17)</f>
        <v>109</v>
      </c>
      <c r="B31" s="11">
        <f>SUM(C8*6)-SUM(N12:N17)</f>
        <v>116</v>
      </c>
      <c r="C31" s="30"/>
      <c r="D31" s="30"/>
      <c r="E31" s="30"/>
      <c r="F31" s="30"/>
    </row>
    <row r="32" spans="1:17" x14ac:dyDescent="0.2">
      <c r="A32" s="30"/>
      <c r="B32" s="30"/>
      <c r="C32" s="30"/>
      <c r="D32" s="30"/>
      <c r="E32" s="30"/>
      <c r="F32" s="30"/>
    </row>
    <row r="33" spans="1:8" x14ac:dyDescent="0.2">
      <c r="A33" s="10"/>
      <c r="B33" s="10"/>
      <c r="C33" s="10"/>
    </row>
    <row r="34" spans="1:8" x14ac:dyDescent="0.2">
      <c r="G34" s="76"/>
    </row>
    <row r="36" spans="1:8" x14ac:dyDescent="0.2">
      <c r="H36" s="56" t="s">
        <v>28</v>
      </c>
    </row>
  </sheetData>
  <sheetProtection password="C98E" sheet="1" objects="1" scenarios="1"/>
  <mergeCells count="17">
    <mergeCell ref="A17:C17"/>
    <mergeCell ref="A18:C18"/>
    <mergeCell ref="A13:C13"/>
    <mergeCell ref="A14:C14"/>
    <mergeCell ref="F29:F30"/>
    <mergeCell ref="A19:C19"/>
    <mergeCell ref="A20:C20"/>
    <mergeCell ref="A21:C21"/>
    <mergeCell ref="A22:C22"/>
    <mergeCell ref="A12:C12"/>
    <mergeCell ref="K5:O5"/>
    <mergeCell ref="A15:C15"/>
    <mergeCell ref="A16:C16"/>
    <mergeCell ref="C5:F5"/>
    <mergeCell ref="C6:F6"/>
    <mergeCell ref="F7:I7"/>
    <mergeCell ref="A11:C11"/>
  </mergeCells>
  <phoneticPr fontId="4" type="noConversion"/>
  <conditionalFormatting sqref="P13:P14">
    <cfRule type="cellIs" dxfId="29" priority="28" stopIfTrue="1" operator="greaterThanOrEqual">
      <formula>0.985</formula>
    </cfRule>
    <cfRule type="cellIs" dxfId="28" priority="29" stopIfTrue="1" operator="between">
      <formula>0.745</formula>
      <formula>0.9849999</formula>
    </cfRule>
    <cfRule type="cellIs" dxfId="27" priority="30" stopIfTrue="1" operator="between">
      <formula>0.01</formula>
      <formula>0.7449999</formula>
    </cfRule>
  </conditionalFormatting>
  <conditionalFormatting sqref="P12">
    <cfRule type="cellIs" dxfId="26" priority="25" stopIfTrue="1" operator="greaterThanOrEqual">
      <formula>0.885</formula>
    </cfRule>
    <cfRule type="cellIs" dxfId="25" priority="26" stopIfTrue="1" operator="between">
      <formula>0.665</formula>
      <formula>0.8849999</formula>
    </cfRule>
    <cfRule type="cellIs" dxfId="24" priority="27" stopIfTrue="1" operator="between">
      <formula>0.01</formula>
      <formula>0.6649999</formula>
    </cfRule>
  </conditionalFormatting>
  <conditionalFormatting sqref="P15">
    <cfRule type="cellIs" dxfId="23" priority="22" stopIfTrue="1" operator="greaterThanOrEqual">
      <formula>0.905</formula>
    </cfRule>
    <cfRule type="cellIs" dxfId="22" priority="23" stopIfTrue="1" operator="between">
      <formula>0.685</formula>
      <formula>0.9049999</formula>
    </cfRule>
    <cfRule type="cellIs" dxfId="21" priority="24" stopIfTrue="1" operator="between">
      <formula>0.01</formula>
      <formula>0.6849999</formula>
    </cfRule>
  </conditionalFormatting>
  <conditionalFormatting sqref="P16">
    <cfRule type="cellIs" dxfId="20" priority="19" stopIfTrue="1" operator="greaterThanOrEqual">
      <formula>0.915</formula>
    </cfRule>
    <cfRule type="cellIs" dxfId="19" priority="20" stopIfTrue="1" operator="between">
      <formula>0.695</formula>
      <formula>0.9149999</formula>
    </cfRule>
    <cfRule type="cellIs" dxfId="18" priority="21" stopIfTrue="1" operator="between">
      <formula>0.01</formula>
      <formula>0.6949999</formula>
    </cfRule>
  </conditionalFormatting>
  <conditionalFormatting sqref="P17">
    <cfRule type="cellIs" dxfId="17" priority="16" stopIfTrue="1" operator="greaterThanOrEqual">
      <formula>0.875</formula>
    </cfRule>
    <cfRule type="cellIs" dxfId="16" priority="17" stopIfTrue="1" operator="between">
      <formula>0.665</formula>
      <formula>0.8749999</formula>
    </cfRule>
    <cfRule type="cellIs" dxfId="15" priority="18" stopIfTrue="1" operator="between">
      <formula>0.01</formula>
      <formula>0.6649999</formula>
    </cfRule>
  </conditionalFormatting>
  <conditionalFormatting sqref="P13:P14">
    <cfRule type="cellIs" dxfId="14" priority="13" stopIfTrue="1" operator="greaterThanOrEqual">
      <formula>0.985</formula>
    </cfRule>
    <cfRule type="cellIs" dxfId="13" priority="14" stopIfTrue="1" operator="between">
      <formula>0.745</formula>
      <formula>0.9849999</formula>
    </cfRule>
    <cfRule type="cellIs" dxfId="12" priority="15" stopIfTrue="1" operator="between">
      <formula>0.01</formula>
      <formula>0.7449999</formula>
    </cfRule>
  </conditionalFormatting>
  <conditionalFormatting sqref="P12">
    <cfRule type="cellIs" dxfId="11" priority="10" stopIfTrue="1" operator="greaterThanOrEqual">
      <formula>0.885</formula>
    </cfRule>
    <cfRule type="cellIs" dxfId="10" priority="11" stopIfTrue="1" operator="between">
      <formula>0.665</formula>
      <formula>0.8849999</formula>
    </cfRule>
    <cfRule type="cellIs" dxfId="9" priority="12" stopIfTrue="1" operator="between">
      <formula>0.01</formula>
      <formula>0.6649999</formula>
    </cfRule>
  </conditionalFormatting>
  <conditionalFormatting sqref="P15">
    <cfRule type="cellIs" dxfId="8" priority="7" stopIfTrue="1" operator="greaterThanOrEqual">
      <formula>0.905</formula>
    </cfRule>
    <cfRule type="cellIs" dxfId="7" priority="8" stopIfTrue="1" operator="between">
      <formula>0.685</formula>
      <formula>0.9049999</formula>
    </cfRule>
    <cfRule type="cellIs" dxfId="6" priority="9" stopIfTrue="1" operator="between">
      <formula>0.01</formula>
      <formula>0.6849999</formula>
    </cfRule>
  </conditionalFormatting>
  <conditionalFormatting sqref="P16">
    <cfRule type="cellIs" dxfId="5" priority="4" stopIfTrue="1" operator="greaterThanOrEqual">
      <formula>0.915</formula>
    </cfRule>
    <cfRule type="cellIs" dxfId="4" priority="5" stopIfTrue="1" operator="between">
      <formula>0.695</formula>
      <formula>0.9149999</formula>
    </cfRule>
    <cfRule type="cellIs" dxfId="3" priority="6" stopIfTrue="1" operator="between">
      <formula>0.01</formula>
      <formula>0.6949999</formula>
    </cfRule>
  </conditionalFormatting>
  <conditionalFormatting sqref="P17">
    <cfRule type="cellIs" dxfId="2" priority="1" stopIfTrue="1" operator="greaterThanOrEqual">
      <formula>0.875</formula>
    </cfRule>
    <cfRule type="cellIs" dxfId="1" priority="2" stopIfTrue="1" operator="between">
      <formula>0.665</formula>
      <formula>0.8749999</formula>
    </cfRule>
    <cfRule type="cellIs" dxfId="0" priority="3" stopIfTrue="1" operator="between">
      <formula>0.01</formula>
      <formula>0.6649999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PAINEL</vt:lpstr>
      <vt:lpstr>EVOLUÇÃO ANUAL</vt:lpstr>
      <vt:lpstr>GERAL</vt:lpstr>
      <vt:lpstr>CASA DA ADV</vt:lpstr>
      <vt:lpstr>FORUM </vt:lpstr>
      <vt:lpstr>'EVOLUÇÃO ANUAL'!Area_de_impressao</vt:lpstr>
    </vt:vector>
  </TitlesOfParts>
  <Company>OABSP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HMani</dc:creator>
  <cp:lastModifiedBy>Windows</cp:lastModifiedBy>
  <cp:lastPrinted>2014-10-28T14:48:36Z</cp:lastPrinted>
  <dcterms:created xsi:type="dcterms:W3CDTF">2006-05-19T13:40:44Z</dcterms:created>
  <dcterms:modified xsi:type="dcterms:W3CDTF">2014-12-09T15:23:58Z</dcterms:modified>
</cp:coreProperties>
</file>